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ПКО-6-21 Сепараторы\1 Документация\изм документации\"/>
    </mc:Choice>
  </mc:AlternateContent>
  <xr:revisionPtr revIDLastSave="0" documentId="13_ncr:1_{01BBE478-D5C3-413B-AAFA-DAFDE114635B}" xr6:coauthVersionLast="47" xr6:coauthVersionMax="47" xr10:uidLastSave="{00000000-0000-0000-0000-000000000000}"/>
  <workbookProtection workbookAlgorithmName="SHA-512" workbookHashValue="pESWsiValk+8FkbqvKx6Ul5kcbD0Qzzom72kpehOjRh5/BeXBeGjymdu067VIX7ciniVc6gA1oqurOP4e2a6jw==" workbookSaltValue="Ba5gV1uMQUrulwrLjgh+DA==" workbookSpinCount="100000" lockStructure="1"/>
  <bookViews>
    <workbookView xWindow="28680" yWindow="-120" windowWidth="29040" windowHeight="15840" firstSheet="2" activeTab="2" xr2:uid="{00000000-000D-0000-FFFF-FFFF00000000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  <externalReference r:id="rId5"/>
  </externalReferences>
  <definedNames>
    <definedName name="_xlnm._FilterDatabase" localSheetId="1" hidden="1">критерии!$A$2:$J$371</definedName>
    <definedName name="_xlnm.Print_Titles" localSheetId="2">'Лист самооценки'!$5:$52</definedName>
    <definedName name="_xlnm.Print_Area" localSheetId="1">критерии!$A$1:$J$371</definedName>
    <definedName name="_xlnm.Print_Area" localSheetId="2">'Лист самооценки'!$A$2:$N$149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2" i="6" l="1"/>
  <c r="B163" i="6" s="1"/>
  <c r="A162" i="6"/>
  <c r="A163" i="6" s="1"/>
  <c r="B159" i="6"/>
  <c r="B160" i="6" s="1"/>
  <c r="A159" i="6"/>
  <c r="A160" i="6" s="1"/>
  <c r="D164" i="6"/>
  <c r="D157" i="6"/>
  <c r="D156" i="6"/>
  <c r="D158" i="6"/>
  <c r="D159" i="6" s="1"/>
  <c r="D160" i="6" s="1"/>
  <c r="D161" i="6" s="1"/>
  <c r="D162" i="6" s="1"/>
  <c r="D163" i="6" s="1"/>
  <c r="D165" i="6" s="1"/>
  <c r="D166" i="6" s="1"/>
  <c r="D155" i="6"/>
  <c r="E18" i="8" l="1"/>
  <c r="E19" i="8"/>
  <c r="K89" i="8" l="1"/>
  <c r="B308" i="6"/>
  <c r="H77" i="8" l="1"/>
  <c r="G77" i="8"/>
  <c r="K77" i="8"/>
  <c r="H76" i="8"/>
  <c r="G76" i="8"/>
  <c r="B141" i="6"/>
  <c r="B142" i="6" s="1"/>
  <c r="B136" i="6"/>
  <c r="A141" i="6"/>
  <c r="A142" i="6" s="1"/>
  <c r="A136" i="6"/>
  <c r="A137" i="6" s="1"/>
  <c r="A138" i="6" s="1"/>
  <c r="A139" i="6" s="1"/>
  <c r="H105" i="8"/>
  <c r="G105" i="8"/>
  <c r="G114" i="8"/>
  <c r="H114" i="8"/>
  <c r="K113" i="8"/>
  <c r="H113" i="8"/>
  <c r="G113" i="8"/>
  <c r="B137" i="6" l="1"/>
  <c r="B138" i="6" s="1"/>
  <c r="B139" i="6" s="1"/>
  <c r="K76" i="8"/>
  <c r="K131" i="8" l="1"/>
  <c r="K132" i="8"/>
  <c r="H131" i="8"/>
  <c r="G131" i="8"/>
  <c r="B318" i="6"/>
  <c r="B319" i="6" s="1"/>
  <c r="A318" i="6"/>
  <c r="A319" i="6" s="1"/>
  <c r="M59" i="8" l="1"/>
  <c r="H59" i="8"/>
  <c r="H58" i="8"/>
  <c r="G59" i="8"/>
  <c r="G58" i="8"/>
  <c r="I188" i="6" l="1"/>
  <c r="I187" i="6"/>
  <c r="I185" i="6"/>
  <c r="I184" i="6"/>
  <c r="I182" i="6"/>
  <c r="I181" i="6"/>
  <c r="I179" i="6"/>
  <c r="I178" i="6"/>
  <c r="I176" i="6"/>
  <c r="I175" i="6"/>
  <c r="B57" i="6" l="1"/>
  <c r="B58" i="6" s="1"/>
  <c r="A57" i="6"/>
  <c r="A58" i="6" s="1"/>
  <c r="E40" i="6" l="1"/>
  <c r="B369" i="6" l="1"/>
  <c r="B370" i="6" s="1"/>
  <c r="B371" i="6" s="1"/>
  <c r="B364" i="6"/>
  <c r="B365" i="6" s="1"/>
  <c r="B366" i="6" s="1"/>
  <c r="B358" i="6"/>
  <c r="B359" i="6" s="1"/>
  <c r="B354" i="6"/>
  <c r="B355" i="6" s="1"/>
  <c r="B356" i="6" s="1"/>
  <c r="B350" i="6"/>
  <c r="B351" i="6" s="1"/>
  <c r="B347" i="6"/>
  <c r="B348" i="6" s="1"/>
  <c r="B342" i="6"/>
  <c r="B343" i="6" s="1"/>
  <c r="B344" i="6" s="1"/>
  <c r="B339" i="6"/>
  <c r="B340" i="6" s="1"/>
  <c r="B333" i="6"/>
  <c r="B334" i="6" s="1"/>
  <c r="B330" i="6"/>
  <c r="B331" i="6" s="1"/>
  <c r="B327" i="6"/>
  <c r="B328" i="6" s="1"/>
  <c r="B322" i="6"/>
  <c r="B323" i="6" s="1"/>
  <c r="B324" i="6" s="1"/>
  <c r="B325" i="6" s="1"/>
  <c r="B315" i="6"/>
  <c r="B316" i="6" s="1"/>
  <c r="B312" i="6"/>
  <c r="B313" i="6" s="1"/>
  <c r="B309" i="6"/>
  <c r="B310" i="6" s="1"/>
  <c r="B306" i="6"/>
  <c r="B307" i="6" s="1"/>
  <c r="B303" i="6"/>
  <c r="B304" i="6" s="1"/>
  <c r="B300" i="6"/>
  <c r="B301" i="6" s="1"/>
  <c r="B296" i="6"/>
  <c r="B297" i="6" s="1"/>
  <c r="B293" i="6"/>
  <c r="B294" i="6" s="1"/>
  <c r="B290" i="6"/>
  <c r="B291" i="6" s="1"/>
  <c r="B285" i="6"/>
  <c r="B286" i="6" s="1"/>
  <c r="B287" i="6" s="1"/>
  <c r="B288" i="6" s="1"/>
  <c r="B278" i="6"/>
  <c r="B279" i="6" s="1"/>
  <c r="B280" i="6" s="1"/>
  <c r="B281" i="6" s="1"/>
  <c r="B273" i="6"/>
  <c r="B274" i="6" s="1"/>
  <c r="B275" i="6" s="1"/>
  <c r="B276" i="6" s="1"/>
  <c r="B267" i="6"/>
  <c r="B268" i="6" s="1"/>
  <c r="B269" i="6" s="1"/>
  <c r="B270" i="6" s="1"/>
  <c r="B262" i="6"/>
  <c r="B263" i="6" s="1"/>
  <c r="B264" i="6" s="1"/>
  <c r="B265" i="6" s="1"/>
  <c r="B257" i="6"/>
  <c r="B258" i="6" s="1"/>
  <c r="B259" i="6" s="1"/>
  <c r="B254" i="6"/>
  <c r="B255" i="6" s="1"/>
  <c r="B251" i="6"/>
  <c r="B252" i="6" s="1"/>
  <c r="B248" i="6"/>
  <c r="B249" i="6" s="1"/>
  <c r="B245" i="6"/>
  <c r="B246" i="6" s="1"/>
  <c r="B242" i="6"/>
  <c r="B243" i="6" s="1"/>
  <c r="B239" i="6"/>
  <c r="B240" i="6" s="1"/>
  <c r="B236" i="6"/>
  <c r="B237" i="6" s="1"/>
  <c r="B233" i="6"/>
  <c r="B234" i="6" s="1"/>
  <c r="B228" i="6"/>
  <c r="B229" i="6" s="1"/>
  <c r="B230" i="6" s="1"/>
  <c r="A228" i="6"/>
  <c r="A229" i="6" s="1"/>
  <c r="A230" i="6" s="1"/>
  <c r="B223" i="6"/>
  <c r="B224" i="6" s="1"/>
  <c r="B225" i="6" s="1"/>
  <c r="B226" i="6" s="1"/>
  <c r="B220" i="6"/>
  <c r="B221" i="6" s="1"/>
  <c r="B217" i="6"/>
  <c r="B218" i="6" s="1"/>
  <c r="B212" i="6"/>
  <c r="B213" i="6" s="1"/>
  <c r="B214" i="6" s="1"/>
  <c r="B215" i="6" s="1"/>
  <c r="B207" i="6"/>
  <c r="B208" i="6" s="1"/>
  <c r="B209" i="6" s="1"/>
  <c r="B210" i="6" s="1"/>
  <c r="B202" i="6"/>
  <c r="B203" i="6" s="1"/>
  <c r="B204" i="6" s="1"/>
  <c r="B205" i="6" s="1"/>
  <c r="B197" i="6"/>
  <c r="B198" i="6" s="1"/>
  <c r="B199" i="6" s="1"/>
  <c r="B200" i="6" s="1"/>
  <c r="B193" i="6"/>
  <c r="B194" i="6" s="1"/>
  <c r="B190" i="6"/>
  <c r="B191" i="6" s="1"/>
  <c r="B187" i="6"/>
  <c r="B188" i="6" s="1"/>
  <c r="B184" i="6"/>
  <c r="B185" i="6" s="1"/>
  <c r="B181" i="6"/>
  <c r="B182" i="6" s="1"/>
  <c r="B178" i="6"/>
  <c r="B179" i="6" s="1"/>
  <c r="B175" i="6"/>
  <c r="B176" i="6" s="1"/>
  <c r="B172" i="6"/>
  <c r="B173" i="6" s="1"/>
  <c r="B166" i="6"/>
  <c r="B167" i="6" s="1"/>
  <c r="B168" i="6" s="1"/>
  <c r="B169" i="6" s="1"/>
  <c r="B170" i="6" s="1"/>
  <c r="B150" i="6"/>
  <c r="B151" i="6" s="1"/>
  <c r="B152" i="6" s="1"/>
  <c r="B153" i="6" s="1"/>
  <c r="B154" i="6" s="1"/>
  <c r="B155" i="6" s="1"/>
  <c r="B156" i="6" s="1"/>
  <c r="B147" i="6"/>
  <c r="B148" i="6" s="1"/>
  <c r="B144" i="6"/>
  <c r="B145" i="6" s="1"/>
  <c r="B133" i="6"/>
  <c r="B134" i="6" s="1"/>
  <c r="B130" i="6"/>
  <c r="B131" i="6" s="1"/>
  <c r="B127" i="6"/>
  <c r="B128" i="6" s="1"/>
  <c r="B122" i="6"/>
  <c r="B123" i="6" s="1"/>
  <c r="B124" i="6" s="1"/>
  <c r="B118" i="6"/>
  <c r="B119" i="6" s="1"/>
  <c r="B120" i="6" s="1"/>
  <c r="B114" i="6"/>
  <c r="B115" i="6" s="1"/>
  <c r="B116" i="6" s="1"/>
  <c r="B109" i="6"/>
  <c r="B110" i="6" s="1"/>
  <c r="B106" i="6"/>
  <c r="B107" i="6" s="1"/>
  <c r="B103" i="6"/>
  <c r="B104" i="6" s="1"/>
  <c r="B100" i="6"/>
  <c r="B101" i="6" s="1"/>
  <c r="B97" i="6"/>
  <c r="B98" i="6" s="1"/>
  <c r="B94" i="6"/>
  <c r="B95" i="6" s="1"/>
  <c r="B91" i="6"/>
  <c r="B92" i="6" s="1"/>
  <c r="B87" i="6"/>
  <c r="B88" i="6" s="1"/>
  <c r="B84" i="6"/>
  <c r="B85" i="6" s="1"/>
  <c r="B81" i="6"/>
  <c r="B82" i="6" s="1"/>
  <c r="B77" i="6"/>
  <c r="B78" i="6" s="1"/>
  <c r="B74" i="6"/>
  <c r="B75" i="6" s="1"/>
  <c r="B71" i="6"/>
  <c r="B72" i="6" s="1"/>
  <c r="B68" i="6"/>
  <c r="B69" i="6" s="1"/>
  <c r="B61" i="6"/>
  <c r="B62" i="6" s="1"/>
  <c r="B63" i="6" s="1"/>
  <c r="B64" i="6" s="1"/>
  <c r="B65" i="6" s="1"/>
  <c r="B66" i="6" s="1"/>
  <c r="B54" i="6"/>
  <c r="B55" i="6" s="1"/>
  <c r="B51" i="6"/>
  <c r="B52" i="6" s="1"/>
  <c r="B48" i="6"/>
  <c r="B49" i="6" s="1"/>
  <c r="B45" i="6"/>
  <c r="B46" i="6" s="1"/>
  <c r="B41" i="6"/>
  <c r="B42" i="6" l="1"/>
  <c r="A254" i="6"/>
  <c r="A255" i="6" s="1"/>
  <c r="A257" i="6" s="1"/>
  <c r="A258" i="6" s="1"/>
  <c r="A259" i="6" s="1"/>
  <c r="A94" i="6"/>
  <c r="A91" i="6"/>
  <c r="A92" i="6" s="1"/>
  <c r="A95" i="6" l="1"/>
  <c r="A97" i="6" s="1"/>
  <c r="A98" i="6" s="1"/>
  <c r="A100" i="6" s="1"/>
  <c r="A101" i="6" s="1"/>
  <c r="A103" i="6" s="1"/>
  <c r="A104" i="6" s="1"/>
  <c r="A106" i="6" s="1"/>
  <c r="A107" i="6" s="1"/>
  <c r="A109" i="6" s="1"/>
  <c r="A110" i="6" s="1"/>
  <c r="B43" i="6"/>
  <c r="K57" i="8" l="1"/>
  <c r="K58" i="8"/>
  <c r="G56" i="8"/>
  <c r="A54" i="6"/>
  <c r="A55" i="6" s="1"/>
  <c r="K109" i="8" l="1"/>
  <c r="K110" i="8"/>
  <c r="K111" i="8"/>
  <c r="H110" i="8"/>
  <c r="G110" i="8"/>
  <c r="A245" i="6"/>
  <c r="A246" i="6" s="1"/>
  <c r="K64" i="8"/>
  <c r="H63" i="8"/>
  <c r="G63" i="8"/>
  <c r="A74" i="6"/>
  <c r="A75" i="6" s="1"/>
  <c r="H146" i="8" l="1"/>
  <c r="H145" i="8"/>
  <c r="G146" i="8"/>
  <c r="G145" i="8"/>
  <c r="K143" i="8"/>
  <c r="J54" i="8" l="1"/>
  <c r="A181" i="6" l="1"/>
  <c r="A182" i="6" s="1"/>
  <c r="A4" i="6"/>
  <c r="A5" i="6" s="1"/>
  <c r="A6" i="6" s="1"/>
  <c r="A369" i="6"/>
  <c r="A370" i="6" s="1"/>
  <c r="A371" i="6" s="1"/>
  <c r="A364" i="6"/>
  <c r="A365" i="6" s="1"/>
  <c r="A366" i="6" s="1"/>
  <c r="A358" i="6"/>
  <c r="A359" i="6" s="1"/>
  <c r="A354" i="6"/>
  <c r="A355" i="6" s="1"/>
  <c r="A356" i="6" s="1"/>
  <c r="A350" i="6"/>
  <c r="A351" i="6" s="1"/>
  <c r="A347" i="6"/>
  <c r="A348" i="6" s="1"/>
  <c r="A342" i="6"/>
  <c r="A343" i="6" s="1"/>
  <c r="A344" i="6" s="1"/>
  <c r="A339" i="6"/>
  <c r="A340" i="6" s="1"/>
  <c r="A333" i="6"/>
  <c r="A334" i="6" s="1"/>
  <c r="A330" i="6"/>
  <c r="A331" i="6" s="1"/>
  <c r="A327" i="6"/>
  <c r="A328" i="6" s="1"/>
  <c r="A322" i="6"/>
  <c r="A323" i="6" s="1"/>
  <c r="A324" i="6" s="1"/>
  <c r="A325" i="6" s="1"/>
  <c r="A315" i="6"/>
  <c r="A316" i="6" s="1"/>
  <c r="A312" i="6"/>
  <c r="A313" i="6" s="1"/>
  <c r="A309" i="6"/>
  <c r="A310" i="6" s="1"/>
  <c r="A306" i="6"/>
  <c r="A307" i="6" s="1"/>
  <c r="A303" i="6"/>
  <c r="A304" i="6" s="1"/>
  <c r="A300" i="6"/>
  <c r="A301" i="6" s="1"/>
  <c r="A296" i="6"/>
  <c r="A297" i="6" s="1"/>
  <c r="A293" i="6"/>
  <c r="A294" i="6" s="1"/>
  <c r="A290" i="6"/>
  <c r="A291" i="6" s="1"/>
  <c r="A285" i="6"/>
  <c r="A286" i="6" s="1"/>
  <c r="A287" i="6" s="1"/>
  <c r="A288" i="6" s="1"/>
  <c r="A278" i="6"/>
  <c r="A279" i="6" s="1"/>
  <c r="A280" i="6" s="1"/>
  <c r="A281" i="6" s="1"/>
  <c r="A273" i="6"/>
  <c r="A274" i="6" s="1"/>
  <c r="A275" i="6" s="1"/>
  <c r="A276" i="6" s="1"/>
  <c r="A267" i="6"/>
  <c r="A268" i="6" s="1"/>
  <c r="A269" i="6" s="1"/>
  <c r="A270" i="6" s="1"/>
  <c r="A262" i="6"/>
  <c r="A263" i="6" s="1"/>
  <c r="A264" i="6" s="1"/>
  <c r="A265" i="6" s="1"/>
  <c r="A251" i="6"/>
  <c r="A252" i="6" s="1"/>
  <c r="A248" i="6"/>
  <c r="A249" i="6" s="1"/>
  <c r="A242" i="6"/>
  <c r="A243" i="6" s="1"/>
  <c r="A239" i="6"/>
  <c r="A240" i="6" s="1"/>
  <c r="A236" i="6"/>
  <c r="A237" i="6" s="1"/>
  <c r="A233" i="6"/>
  <c r="A234" i="6" s="1"/>
  <c r="A223" i="6"/>
  <c r="A224" i="6" s="1"/>
  <c r="A225" i="6" s="1"/>
  <c r="A226" i="6" s="1"/>
  <c r="A220" i="6"/>
  <c r="A221" i="6" s="1"/>
  <c r="A217" i="6"/>
  <c r="A218" i="6" s="1"/>
  <c r="A212" i="6"/>
  <c r="A213" i="6" s="1"/>
  <c r="A214" i="6" s="1"/>
  <c r="A215" i="6" s="1"/>
  <c r="A207" i="6"/>
  <c r="A208" i="6" s="1"/>
  <c r="A209" i="6" s="1"/>
  <c r="A210" i="6" s="1"/>
  <c r="A202" i="6"/>
  <c r="A203" i="6" s="1"/>
  <c r="A204" i="6" s="1"/>
  <c r="A205" i="6" s="1"/>
  <c r="A197" i="6"/>
  <c r="A198" i="6" s="1"/>
  <c r="A199" i="6" s="1"/>
  <c r="A200" i="6" s="1"/>
  <c r="A193" i="6"/>
  <c r="A194" i="6" s="1"/>
  <c r="A190" i="6"/>
  <c r="A191" i="6" s="1"/>
  <c r="A187" i="6"/>
  <c r="A188" i="6" s="1"/>
  <c r="A184" i="6"/>
  <c r="A185" i="6" s="1"/>
  <c r="A178" i="6"/>
  <c r="A179" i="6" s="1"/>
  <c r="A175" i="6"/>
  <c r="A176" i="6" s="1"/>
  <c r="A172" i="6"/>
  <c r="A173" i="6" s="1"/>
  <c r="A166" i="6"/>
  <c r="A167" i="6" s="1"/>
  <c r="A168" i="6" s="1"/>
  <c r="A169" i="6" s="1"/>
  <c r="A170" i="6" s="1"/>
  <c r="A150" i="6"/>
  <c r="A151" i="6" s="1"/>
  <c r="A152" i="6" s="1"/>
  <c r="A153" i="6" s="1"/>
  <c r="A154" i="6" s="1"/>
  <c r="A155" i="6" s="1"/>
  <c r="A156" i="6" s="1"/>
  <c r="A147" i="6"/>
  <c r="A148" i="6" s="1"/>
  <c r="A144" i="6"/>
  <c r="A145" i="6" s="1"/>
  <c r="A133" i="6"/>
  <c r="A134" i="6" s="1"/>
  <c r="A130" i="6"/>
  <c r="A131" i="6" s="1"/>
  <c r="A127" i="6"/>
  <c r="A128" i="6" s="1"/>
  <c r="A122" i="6"/>
  <c r="A123" i="6" s="1"/>
  <c r="A124" i="6" s="1"/>
  <c r="A118" i="6"/>
  <c r="A119" i="6" s="1"/>
  <c r="A120" i="6" s="1"/>
  <c r="A114" i="6"/>
  <c r="A115" i="6" s="1"/>
  <c r="A116" i="6" s="1"/>
  <c r="A87" i="6"/>
  <c r="A88" i="6" s="1"/>
  <c r="A84" i="6"/>
  <c r="A85" i="6" s="1"/>
  <c r="A81" i="6"/>
  <c r="A82" i="6" s="1"/>
  <c r="A77" i="6"/>
  <c r="A78" i="6" s="1"/>
  <c r="A71" i="6"/>
  <c r="A72" i="6" s="1"/>
  <c r="A68" i="6"/>
  <c r="A69" i="6" s="1"/>
  <c r="A61" i="6"/>
  <c r="A62" i="6" s="1"/>
  <c r="A63" i="6" s="1"/>
  <c r="A64" i="6" s="1"/>
  <c r="A65" i="6" s="1"/>
  <c r="A66" i="6" s="1"/>
  <c r="A51" i="6"/>
  <c r="A52" i="6" s="1"/>
  <c r="A48" i="6"/>
  <c r="A49" i="6" s="1"/>
  <c r="A45" i="6"/>
  <c r="A46" i="6" s="1"/>
  <c r="A41" i="6"/>
  <c r="A42" i="6" l="1"/>
  <c r="K108" i="8"/>
  <c r="H108" i="8"/>
  <c r="H109" i="8"/>
  <c r="G108" i="8"/>
  <c r="G109" i="8"/>
  <c r="A43" i="6" l="1"/>
  <c r="G91" i="8"/>
  <c r="H57" i="8" l="1"/>
  <c r="H54" i="8"/>
  <c r="G54" i="8"/>
  <c r="H141" i="8" l="1"/>
  <c r="K148" i="8"/>
  <c r="K147" i="8"/>
  <c r="K140" i="8"/>
  <c r="K141" i="8"/>
  <c r="K134" i="8"/>
  <c r="K133" i="8"/>
  <c r="K129" i="8"/>
  <c r="K128" i="8"/>
  <c r="K127" i="8"/>
  <c r="K125" i="8"/>
  <c r="K124" i="8"/>
  <c r="K122" i="8"/>
  <c r="K118" i="8"/>
  <c r="K117" i="8"/>
  <c r="K97" i="8"/>
  <c r="K107" i="8"/>
  <c r="K96" i="8"/>
  <c r="K95" i="8"/>
  <c r="K66" i="8"/>
  <c r="K65" i="8"/>
  <c r="C16" i="8"/>
  <c r="E16" i="8"/>
  <c r="F16" i="8"/>
  <c r="E17" i="8"/>
  <c r="K130" i="8" l="1"/>
  <c r="K126" i="8"/>
  <c r="K135" i="8" l="1"/>
  <c r="K136" i="8" l="1"/>
  <c r="K137" i="8" l="1"/>
  <c r="C148" i="8"/>
  <c r="C147" i="8"/>
  <c r="H144" i="8"/>
  <c r="G144" i="8"/>
  <c r="H143" i="8"/>
  <c r="G143" i="8"/>
  <c r="H142" i="8"/>
  <c r="G142" i="8"/>
  <c r="G141" i="8"/>
  <c r="H140" i="8"/>
  <c r="G140" i="8"/>
  <c r="C140" i="8"/>
  <c r="H139" i="8"/>
  <c r="G139" i="8"/>
  <c r="H138" i="8"/>
  <c r="G138" i="8"/>
  <c r="H137" i="8"/>
  <c r="G137" i="8"/>
  <c r="C137" i="8"/>
  <c r="H136" i="8"/>
  <c r="G136" i="8"/>
  <c r="H135" i="8"/>
  <c r="G135" i="8"/>
  <c r="H134" i="8"/>
  <c r="G134" i="8"/>
  <c r="H133" i="8"/>
  <c r="G133" i="8"/>
  <c r="H132" i="8"/>
  <c r="G132" i="8"/>
  <c r="C132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C125" i="8"/>
  <c r="H124" i="8"/>
  <c r="G124" i="8"/>
  <c r="H123" i="8"/>
  <c r="G123" i="8"/>
  <c r="H122" i="8"/>
  <c r="G122" i="8"/>
  <c r="H121" i="8"/>
  <c r="G121" i="8"/>
  <c r="C121" i="8"/>
  <c r="G118" i="8"/>
  <c r="G117" i="8"/>
  <c r="C117" i="8"/>
  <c r="H116" i="8"/>
  <c r="G116" i="8"/>
  <c r="H115" i="8"/>
  <c r="G115" i="8"/>
  <c r="C115" i="8"/>
  <c r="H112" i="8"/>
  <c r="G112" i="8"/>
  <c r="H111" i="8"/>
  <c r="G111" i="8"/>
  <c r="H107" i="8"/>
  <c r="G107" i="8"/>
  <c r="H106" i="8"/>
  <c r="G106" i="8"/>
  <c r="C106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C98" i="8"/>
  <c r="H97" i="8"/>
  <c r="G97" i="8"/>
  <c r="H96" i="8"/>
  <c r="G96" i="8"/>
  <c r="H95" i="8"/>
  <c r="G95" i="8"/>
  <c r="H94" i="8"/>
  <c r="G94" i="8"/>
  <c r="H93" i="8"/>
  <c r="G93" i="8"/>
  <c r="H92" i="8"/>
  <c r="G92" i="8"/>
  <c r="H91" i="8"/>
  <c r="H90" i="8"/>
  <c r="G90" i="8"/>
  <c r="H89" i="8"/>
  <c r="G89" i="8"/>
  <c r="C89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5" i="8"/>
  <c r="G75" i="8"/>
  <c r="H74" i="8"/>
  <c r="G74" i="8"/>
  <c r="H73" i="8"/>
  <c r="G73" i="8"/>
  <c r="H72" i="8"/>
  <c r="G72" i="8"/>
  <c r="C72" i="8"/>
  <c r="H71" i="8"/>
  <c r="G71" i="8"/>
  <c r="H70" i="8"/>
  <c r="G70" i="8"/>
  <c r="H69" i="8"/>
  <c r="G69" i="8"/>
  <c r="C69" i="8"/>
  <c r="H67" i="8"/>
  <c r="G67" i="8"/>
  <c r="H66" i="8"/>
  <c r="G66" i="8"/>
  <c r="H65" i="8"/>
  <c r="G65" i="8"/>
  <c r="C65" i="8"/>
  <c r="H64" i="8"/>
  <c r="G64" i="8"/>
  <c r="H62" i="8"/>
  <c r="G62" i="8"/>
  <c r="H61" i="8"/>
  <c r="G61" i="8"/>
  <c r="H60" i="8"/>
  <c r="C60" i="8"/>
  <c r="H56" i="8"/>
  <c r="H55" i="8"/>
  <c r="G55" i="8"/>
  <c r="C54" i="8"/>
  <c r="F50" i="8"/>
  <c r="E50" i="8"/>
  <c r="C50" i="8"/>
  <c r="F49" i="8"/>
  <c r="E49" i="8"/>
  <c r="C49" i="8"/>
  <c r="F48" i="8"/>
  <c r="E48" i="8"/>
  <c r="C48" i="8"/>
  <c r="F47" i="8"/>
  <c r="E47" i="8"/>
  <c r="C47" i="8"/>
  <c r="F46" i="8"/>
  <c r="E46" i="8"/>
  <c r="C46" i="8"/>
  <c r="F45" i="8"/>
  <c r="E45" i="8"/>
  <c r="C45" i="8"/>
  <c r="F44" i="8"/>
  <c r="E44" i="8"/>
  <c r="C44" i="8"/>
  <c r="F43" i="8"/>
  <c r="E43" i="8"/>
  <c r="C43" i="8"/>
  <c r="F42" i="8"/>
  <c r="E42" i="8"/>
  <c r="C42" i="8"/>
  <c r="F41" i="8"/>
  <c r="E41" i="8"/>
  <c r="C41" i="8"/>
  <c r="F40" i="8"/>
  <c r="E40" i="8"/>
  <c r="C40" i="8"/>
  <c r="F39" i="8"/>
  <c r="E39" i="8"/>
  <c r="C39" i="8"/>
  <c r="F38" i="8"/>
  <c r="E38" i="8"/>
  <c r="C38" i="8"/>
  <c r="F37" i="8"/>
  <c r="E37" i="8"/>
  <c r="C37" i="8"/>
  <c r="F36" i="8"/>
  <c r="E36" i="8"/>
  <c r="C36" i="8"/>
  <c r="F35" i="8"/>
  <c r="E35" i="8"/>
  <c r="C35" i="8"/>
  <c r="F34" i="8"/>
  <c r="E34" i="8"/>
  <c r="C34" i="8"/>
  <c r="F33" i="8"/>
  <c r="E33" i="8"/>
  <c r="C33" i="8"/>
  <c r="F32" i="8"/>
  <c r="E32" i="8"/>
  <c r="C32" i="8"/>
  <c r="F31" i="8"/>
  <c r="E31" i="8"/>
  <c r="C31" i="8"/>
  <c r="F30" i="8"/>
  <c r="E30" i="8"/>
  <c r="C30" i="8"/>
  <c r="F29" i="8"/>
  <c r="E29" i="8"/>
  <c r="C29" i="8"/>
  <c r="F28" i="8"/>
  <c r="E28" i="8"/>
  <c r="C28" i="8"/>
  <c r="F27" i="8"/>
  <c r="E27" i="8"/>
  <c r="C27" i="8"/>
  <c r="F26" i="8"/>
  <c r="E26" i="8"/>
  <c r="C26" i="8"/>
  <c r="F25" i="8"/>
  <c r="E25" i="8"/>
  <c r="C25" i="8"/>
  <c r="F24" i="8"/>
  <c r="E24" i="8"/>
  <c r="C24" i="8"/>
  <c r="F23" i="8"/>
  <c r="E23" i="8"/>
  <c r="C23" i="8"/>
  <c r="F22" i="8"/>
  <c r="E22" i="8"/>
  <c r="C22" i="8"/>
  <c r="F21" i="8"/>
  <c r="E21" i="8"/>
  <c r="C21" i="8"/>
  <c r="F20" i="8"/>
  <c r="E20" i="8"/>
  <c r="C20" i="8"/>
  <c r="F19" i="8"/>
  <c r="C19" i="8"/>
  <c r="F18" i="8"/>
  <c r="C18" i="8"/>
  <c r="F17" i="8"/>
  <c r="C17" i="8"/>
  <c r="E6" i="8"/>
  <c r="C6" i="8"/>
  <c r="E105" i="8" l="1"/>
  <c r="L105" i="8" s="1"/>
  <c r="E77" i="8"/>
  <c r="E76" i="8"/>
  <c r="E74" i="8"/>
  <c r="F76" i="8"/>
  <c r="E131" i="8"/>
  <c r="E114" i="8"/>
  <c r="L114" i="8" s="1"/>
  <c r="E113" i="8"/>
  <c r="L113" i="8" s="1"/>
  <c r="F8" i="8"/>
  <c r="O8" i="8" s="1"/>
  <c r="E59" i="8"/>
  <c r="E58" i="8"/>
  <c r="L58" i="8" s="1"/>
  <c r="M58" i="8" s="1"/>
  <c r="E110" i="8"/>
  <c r="L110" i="8" s="1"/>
  <c r="E56" i="8"/>
  <c r="L56" i="8" s="1"/>
  <c r="M56" i="8" s="1"/>
  <c r="E146" i="8"/>
  <c r="L146" i="8" s="1"/>
  <c r="E64" i="8"/>
  <c r="E63" i="8"/>
  <c r="L63" i="8" s="1"/>
  <c r="M63" i="8" s="1"/>
  <c r="E145" i="8"/>
  <c r="E139" i="8"/>
  <c r="E54" i="8"/>
  <c r="E109" i="8"/>
  <c r="L109" i="8" s="1"/>
  <c r="E108" i="8"/>
  <c r="L108" i="8" s="1"/>
  <c r="E128" i="8"/>
  <c r="F82" i="8"/>
  <c r="E61" i="8"/>
  <c r="E71" i="8"/>
  <c r="L71" i="8" s="1"/>
  <c r="F79" i="8"/>
  <c r="F74" i="8"/>
  <c r="F85" i="8"/>
  <c r="E70" i="8"/>
  <c r="E66" i="8"/>
  <c r="E69" i="8"/>
  <c r="L69" i="8" s="1"/>
  <c r="E60" i="8"/>
  <c r="E55" i="8"/>
  <c r="L55" i="8" s="1"/>
  <c r="E72" i="8"/>
  <c r="L72" i="8" s="1"/>
  <c r="E78" i="8"/>
  <c r="L79" i="8" s="1"/>
  <c r="F78" i="8"/>
  <c r="E80" i="8"/>
  <c r="E95" i="8"/>
  <c r="L95" i="8" s="1"/>
  <c r="F80" i="8"/>
  <c r="E82" i="8"/>
  <c r="L83" i="8" s="1"/>
  <c r="E129" i="8"/>
  <c r="E127" i="8"/>
  <c r="E125" i="8"/>
  <c r="E118" i="8"/>
  <c r="E123" i="8"/>
  <c r="E121" i="8"/>
  <c r="E115" i="8"/>
  <c r="E148" i="8"/>
  <c r="E141" i="8"/>
  <c r="L141" i="8" s="1"/>
  <c r="E107" i="8"/>
  <c r="E137" i="8"/>
  <c r="E144" i="8"/>
  <c r="L144" i="8" s="1"/>
  <c r="E135" i="8"/>
  <c r="E133" i="8"/>
  <c r="E147" i="8"/>
  <c r="E140" i="8"/>
  <c r="L140" i="8" s="1"/>
  <c r="E104" i="8"/>
  <c r="E138" i="8"/>
  <c r="E134" i="8"/>
  <c r="E130" i="8"/>
  <c r="L131" i="8" s="1"/>
  <c r="E100" i="8"/>
  <c r="E97" i="8"/>
  <c r="E103" i="8"/>
  <c r="E132" i="8"/>
  <c r="E116" i="8"/>
  <c r="E106" i="8"/>
  <c r="E143" i="8"/>
  <c r="L143" i="8" s="1"/>
  <c r="E126" i="8"/>
  <c r="E124" i="8"/>
  <c r="E101" i="8"/>
  <c r="E122" i="8"/>
  <c r="E117" i="8"/>
  <c r="E112" i="8"/>
  <c r="L112" i="8" s="1"/>
  <c r="E142" i="8"/>
  <c r="L142" i="8" s="1"/>
  <c r="E136" i="8"/>
  <c r="E111" i="8"/>
  <c r="L111" i="8" s="1"/>
  <c r="E94" i="8"/>
  <c r="L94" i="8" s="1"/>
  <c r="F83" i="8"/>
  <c r="E90" i="8"/>
  <c r="F86" i="8"/>
  <c r="E99" i="8"/>
  <c r="E73" i="8"/>
  <c r="L73" i="8" s="1"/>
  <c r="E96" i="8"/>
  <c r="E92" i="8"/>
  <c r="L92" i="8" s="1"/>
  <c r="E93" i="8"/>
  <c r="L93" i="8" s="1"/>
  <c r="E98" i="8"/>
  <c r="E91" i="8"/>
  <c r="L91" i="8" s="1"/>
  <c r="E89" i="8"/>
  <c r="F84" i="8"/>
  <c r="E102" i="8"/>
  <c r="L102" i="8" s="1"/>
  <c r="F81" i="8"/>
  <c r="E67" i="8"/>
  <c r="F75" i="8"/>
  <c r="E65" i="8"/>
  <c r="I43" i="6"/>
  <c r="L76" i="8" l="1"/>
  <c r="L77" i="8"/>
  <c r="C9" i="8"/>
  <c r="L54" i="8"/>
  <c r="L75" i="8"/>
  <c r="L74" i="8"/>
  <c r="L81" i="8"/>
  <c r="L80" i="8"/>
  <c r="L86" i="8"/>
  <c r="L85" i="8"/>
  <c r="L84" i="8"/>
  <c r="L82" i="8"/>
  <c r="L78" i="8"/>
  <c r="K90" i="8"/>
  <c r="L116" i="8"/>
  <c r="L70" i="8"/>
  <c r="L133" i="8"/>
  <c r="L64" i="8"/>
  <c r="M64" i="8" s="1"/>
  <c r="L101" i="8"/>
  <c r="L98" i="8"/>
  <c r="L135" i="8"/>
  <c r="L124" i="8"/>
  <c r="L126" i="8"/>
  <c r="L137" i="8"/>
  <c r="L139" i="8"/>
  <c r="L107" i="8"/>
  <c r="M55" i="8"/>
  <c r="L60" i="8"/>
  <c r="L99" i="8"/>
  <c r="L132" i="8"/>
  <c r="L122" i="8"/>
  <c r="L65" i="8"/>
  <c r="M65" i="8" s="1"/>
  <c r="L103" i="8"/>
  <c r="L115" i="8"/>
  <c r="L90" i="8"/>
  <c r="L97" i="8"/>
  <c r="L121" i="8"/>
  <c r="L117" i="8"/>
  <c r="L100" i="8"/>
  <c r="L123" i="8"/>
  <c r="L130" i="8"/>
  <c r="L118" i="8"/>
  <c r="L134" i="8"/>
  <c r="L125" i="8"/>
  <c r="L66" i="8"/>
  <c r="M66" i="8" s="1"/>
  <c r="L61" i="8"/>
  <c r="M61" i="8" s="1"/>
  <c r="L89" i="8"/>
  <c r="L136" i="8"/>
  <c r="L127" i="8"/>
  <c r="L106" i="8"/>
  <c r="L67" i="8"/>
  <c r="M67" i="8" s="1"/>
  <c r="L128" i="8"/>
  <c r="L138" i="8"/>
  <c r="L129" i="8"/>
  <c r="L96" i="8"/>
  <c r="L104" i="8"/>
  <c r="F71" i="6"/>
  <c r="F64" i="6"/>
  <c r="F52" i="6"/>
  <c r="F51" i="6"/>
  <c r="I42" i="6"/>
  <c r="I41" i="6"/>
  <c r="D40" i="6"/>
  <c r="D41" i="6" l="1"/>
  <c r="E41" i="6"/>
  <c r="E62" i="8"/>
  <c r="L62" i="8" s="1"/>
  <c r="M62" i="8" s="1"/>
  <c r="M60" i="8"/>
  <c r="G57" i="8"/>
  <c r="M54" i="8"/>
  <c r="E57" i="8"/>
  <c r="L57" i="8" s="1"/>
  <c r="M57" i="8" s="1"/>
  <c r="K91" i="8"/>
  <c r="F40" i="6"/>
  <c r="F41" i="6"/>
  <c r="D42" i="6" l="1"/>
  <c r="F42" i="6" s="1"/>
  <c r="E42" i="6"/>
  <c r="M68" i="8"/>
  <c r="K92" i="8"/>
  <c r="D54" i="8"/>
  <c r="D43" i="6" l="1"/>
  <c r="F43" i="6" s="1"/>
  <c r="E43" i="6"/>
  <c r="K93" i="8"/>
  <c r="D44" i="6" l="1"/>
  <c r="D45" i="6" s="1"/>
  <c r="E44" i="6"/>
  <c r="K94" i="8"/>
  <c r="E45" i="6" l="1"/>
  <c r="E46" i="6" s="1"/>
  <c r="F44" i="6"/>
  <c r="D55" i="8" s="1"/>
  <c r="F39" i="6" l="1"/>
  <c r="B54" i="8" l="1"/>
  <c r="F45" i="6" l="1"/>
  <c r="D46" i="6"/>
  <c r="E47" i="6" s="1"/>
  <c r="F46" i="6" l="1"/>
  <c r="D47" i="6"/>
  <c r="E48" i="6" s="1"/>
  <c r="H60" i="6"/>
  <c r="G60" i="8" l="1"/>
  <c r="F47" i="6"/>
  <c r="D48" i="6"/>
  <c r="F48" i="6" s="1"/>
  <c r="E49" i="6" l="1"/>
  <c r="D56" i="8"/>
  <c r="D49" i="6"/>
  <c r="E50" i="6" l="1"/>
  <c r="F49" i="6"/>
  <c r="D50" i="6"/>
  <c r="D51" i="6" s="1"/>
  <c r="D52" i="6" s="1"/>
  <c r="D53" i="6" s="1"/>
  <c r="E51" i="6" l="1"/>
  <c r="E52" i="6" s="1"/>
  <c r="E53" i="6" s="1"/>
  <c r="E54" i="6" s="1"/>
  <c r="F50" i="6"/>
  <c r="D54" i="6"/>
  <c r="F54" i="6" s="1"/>
  <c r="F53" i="6" l="1"/>
  <c r="D58" i="8" s="1"/>
  <c r="E55" i="6"/>
  <c r="D57" i="8"/>
  <c r="D55" i="6"/>
  <c r="E59" i="6" l="1"/>
  <c r="D56" i="6"/>
  <c r="F55" i="6"/>
  <c r="E56" i="6"/>
  <c r="D59" i="6"/>
  <c r="E60" i="6" s="1"/>
  <c r="D57" i="6" l="1"/>
  <c r="F56" i="6"/>
  <c r="E57" i="6"/>
  <c r="F59" i="6"/>
  <c r="D60" i="6"/>
  <c r="E61" i="6" s="1"/>
  <c r="E58" i="6" l="1"/>
  <c r="D59" i="8"/>
  <c r="D58" i="6"/>
  <c r="F58" i="6" s="1"/>
  <c r="F57" i="6"/>
  <c r="D61" i="6"/>
  <c r="B60" i="8"/>
  <c r="F60" i="6"/>
  <c r="D62" i="6" l="1"/>
  <c r="E62" i="6"/>
  <c r="D60" i="8"/>
  <c r="D63" i="6" l="1"/>
  <c r="E63" i="6"/>
  <c r="E64" i="6" l="1"/>
  <c r="D64" i="6"/>
  <c r="D65" i="6" s="1"/>
  <c r="D66" i="6" s="1"/>
  <c r="D67" i="6" s="1"/>
  <c r="D68" i="6" s="1"/>
  <c r="F63" i="6"/>
  <c r="E65" i="6" l="1"/>
  <c r="E66" i="6" s="1"/>
  <c r="E67" i="6" s="1"/>
  <c r="E68" i="6" s="1"/>
  <c r="E69" i="6" s="1"/>
  <c r="D69" i="6"/>
  <c r="F68" i="6"/>
  <c r="E70" i="6" l="1"/>
  <c r="F67" i="6"/>
  <c r="D70" i="6"/>
  <c r="F69" i="6"/>
  <c r="E71" i="6" l="1"/>
  <c r="D71" i="6"/>
  <c r="F70" i="6"/>
  <c r="D61" i="8"/>
  <c r="E72" i="6" l="1"/>
  <c r="D62" i="8"/>
  <c r="D72" i="6"/>
  <c r="D73" i="6" s="1"/>
  <c r="E73" i="6" l="1"/>
  <c r="E74" i="6" s="1"/>
  <c r="D74" i="6"/>
  <c r="E75" i="6" l="1"/>
  <c r="F73" i="6"/>
  <c r="F74" i="6"/>
  <c r="D75" i="6"/>
  <c r="E76" i="6" l="1"/>
  <c r="D63" i="8"/>
  <c r="F75" i="6"/>
  <c r="D76" i="6"/>
  <c r="E77" i="6" l="1"/>
  <c r="D77" i="6"/>
  <c r="F76" i="6"/>
  <c r="E78" i="6" l="1"/>
  <c r="D64" i="8"/>
  <c r="D78" i="6"/>
  <c r="F77" i="6"/>
  <c r="E79" i="6" l="1"/>
  <c r="D79" i="6"/>
  <c r="E80" i="6" s="1"/>
  <c r="F78" i="6"/>
  <c r="F79" i="6" l="1"/>
  <c r="D80" i="6"/>
  <c r="E81" i="6" s="1"/>
  <c r="F80" i="6" l="1"/>
  <c r="D81" i="6"/>
  <c r="E82" i="6" s="1"/>
  <c r="B65" i="8"/>
  <c r="F81" i="6" l="1"/>
  <c r="D82" i="6"/>
  <c r="E83" i="6" s="1"/>
  <c r="D65" i="8"/>
  <c r="F82" i="6" l="1"/>
  <c r="D83" i="6"/>
  <c r="E84" i="6" s="1"/>
  <c r="F83" i="6" l="1"/>
  <c r="D84" i="6"/>
  <c r="F84" i="6" s="1"/>
  <c r="E85" i="6" l="1"/>
  <c r="D85" i="6"/>
  <c r="F85" i="6" s="1"/>
  <c r="D66" i="8"/>
  <c r="E86" i="6" l="1"/>
  <c r="D86" i="6"/>
  <c r="E87" i="6" l="1"/>
  <c r="F86" i="6"/>
  <c r="D87" i="6"/>
  <c r="E88" i="6" l="1"/>
  <c r="D88" i="6"/>
  <c r="F87" i="6"/>
  <c r="D67" i="8"/>
  <c r="E89" i="6" l="1"/>
  <c r="D89" i="6"/>
  <c r="F88" i="6"/>
  <c r="E90" i="6" l="1"/>
  <c r="D90" i="6"/>
  <c r="E91" i="6" s="1"/>
  <c r="F89" i="6"/>
  <c r="D91" i="6" l="1"/>
  <c r="E92" i="6" s="1"/>
  <c r="F90" i="6"/>
  <c r="D92" i="6" l="1"/>
  <c r="E93" i="6" s="1"/>
  <c r="F91" i="6"/>
  <c r="D93" i="6" l="1"/>
  <c r="E94" i="6" s="1"/>
  <c r="F92" i="6"/>
  <c r="D94" i="6" l="1"/>
  <c r="E95" i="6" s="1"/>
  <c r="F93" i="6"/>
  <c r="D95" i="6" l="1"/>
  <c r="E96" i="6" s="1"/>
  <c r="F94" i="6"/>
  <c r="D96" i="6" l="1"/>
  <c r="E97" i="6" s="1"/>
  <c r="F95" i="6"/>
  <c r="D97" i="6" l="1"/>
  <c r="E98" i="6" s="1"/>
  <c r="F96" i="6"/>
  <c r="D98" i="6" l="1"/>
  <c r="E99" i="6" s="1"/>
  <c r="F97" i="6"/>
  <c r="D99" i="6" l="1"/>
  <c r="E100" i="6" s="1"/>
  <c r="F98" i="6"/>
  <c r="D100" i="6" l="1"/>
  <c r="E101" i="6" s="1"/>
  <c r="F99" i="6"/>
  <c r="D101" i="6" l="1"/>
  <c r="E102" i="6" s="1"/>
  <c r="F100" i="6"/>
  <c r="D102" i="6" l="1"/>
  <c r="E103" i="6" s="1"/>
  <c r="F101" i="6"/>
  <c r="D103" i="6" l="1"/>
  <c r="E104" i="6" s="1"/>
  <c r="F102" i="6"/>
  <c r="D104" i="6" l="1"/>
  <c r="E105" i="6" s="1"/>
  <c r="F103" i="6"/>
  <c r="D105" i="6" l="1"/>
  <c r="E106" i="6" s="1"/>
  <c r="F104" i="6"/>
  <c r="D106" i="6" l="1"/>
  <c r="E107" i="6" s="1"/>
  <c r="F105" i="6"/>
  <c r="D107" i="6" l="1"/>
  <c r="E108" i="6" s="1"/>
  <c r="F106" i="6"/>
  <c r="D108" i="6" l="1"/>
  <c r="E109" i="6" s="1"/>
  <c r="F107" i="6"/>
  <c r="D109" i="6" l="1"/>
  <c r="E110" i="6" s="1"/>
  <c r="F108" i="6"/>
  <c r="D110" i="6" l="1"/>
  <c r="E111" i="6" s="1"/>
  <c r="F109" i="6"/>
  <c r="D111" i="6" l="1"/>
  <c r="E112" i="6" s="1"/>
  <c r="F110" i="6"/>
  <c r="D112" i="6" l="1"/>
  <c r="E113" i="6" s="1"/>
  <c r="F111" i="6"/>
  <c r="F112" i="6" l="1"/>
  <c r="D113" i="6"/>
  <c r="E114" i="6" s="1"/>
  <c r="F113" i="6" l="1"/>
  <c r="D114" i="6"/>
  <c r="E115" i="6" s="1"/>
  <c r="B69" i="8"/>
  <c r="F114" i="6" l="1"/>
  <c r="D115" i="6"/>
  <c r="E116" i="6" s="1"/>
  <c r="D69" i="8"/>
  <c r="F115" i="6" l="1"/>
  <c r="D116" i="6"/>
  <c r="E117" i="6" s="1"/>
  <c r="F116" i="6" l="1"/>
  <c r="D117" i="6"/>
  <c r="E118" i="6" s="1"/>
  <c r="F117" i="6" l="1"/>
  <c r="D118" i="6"/>
  <c r="E119" i="6" s="1"/>
  <c r="F118" i="6" l="1"/>
  <c r="D119" i="6"/>
  <c r="E120" i="6" s="1"/>
  <c r="D70" i="8"/>
  <c r="F119" i="6" l="1"/>
  <c r="D120" i="6"/>
  <c r="E121" i="6" s="1"/>
  <c r="F120" i="6" l="1"/>
  <c r="D121" i="6"/>
  <c r="E122" i="6" s="1"/>
  <c r="F121" i="6" l="1"/>
  <c r="D122" i="6"/>
  <c r="E123" i="6" s="1"/>
  <c r="F122" i="6" l="1"/>
  <c r="D123" i="6"/>
  <c r="E124" i="6" s="1"/>
  <c r="D71" i="8"/>
  <c r="D124" i="6" l="1"/>
  <c r="E125" i="6" s="1"/>
  <c r="F123" i="6"/>
  <c r="D125" i="6" l="1"/>
  <c r="E126" i="6" s="1"/>
  <c r="F124" i="6"/>
  <c r="F125" i="6" l="1"/>
  <c r="D126" i="6"/>
  <c r="E127" i="6" s="1"/>
  <c r="F126" i="6" l="1"/>
  <c r="D127" i="6"/>
  <c r="E128" i="6" s="1"/>
  <c r="B72" i="8"/>
  <c r="F127" i="6" l="1"/>
  <c r="D128" i="6"/>
  <c r="E129" i="6" s="1"/>
  <c r="D72" i="8"/>
  <c r="F128" i="6" l="1"/>
  <c r="D129" i="6"/>
  <c r="E130" i="6" s="1"/>
  <c r="F129" i="6" l="1"/>
  <c r="D130" i="6"/>
  <c r="E131" i="6" s="1"/>
  <c r="F130" i="6" l="1"/>
  <c r="D131" i="6"/>
  <c r="E132" i="6" s="1"/>
  <c r="D73" i="8"/>
  <c r="D132" i="6" l="1"/>
  <c r="E133" i="6" s="1"/>
  <c r="F131" i="6"/>
  <c r="F132" i="6" l="1"/>
  <c r="D133" i="6"/>
  <c r="D134" i="6" s="1"/>
  <c r="D135" i="6" s="1"/>
  <c r="D136" i="6" s="1"/>
  <c r="D137" i="6" s="1"/>
  <c r="F137" i="6" l="1"/>
  <c r="D138" i="6"/>
  <c r="F133" i="6"/>
  <c r="E134" i="6"/>
  <c r="E135" i="6" s="1"/>
  <c r="D143" i="6"/>
  <c r="D144" i="6" s="1"/>
  <c r="D74" i="8"/>
  <c r="F134" i="6" l="1"/>
  <c r="F138" i="6"/>
  <c r="D139" i="6"/>
  <c r="E136" i="6"/>
  <c r="F135" i="6"/>
  <c r="D145" i="6"/>
  <c r="D146" i="6" s="1"/>
  <c r="D76" i="8" l="1"/>
  <c r="F139" i="6"/>
  <c r="D140" i="6"/>
  <c r="D141" i="6" s="1"/>
  <c r="E137" i="6"/>
  <c r="E138" i="6" s="1"/>
  <c r="E139" i="6" s="1"/>
  <c r="E140" i="6" s="1"/>
  <c r="F136" i="6"/>
  <c r="D147" i="6"/>
  <c r="F141" i="6" l="1"/>
  <c r="D142" i="6"/>
  <c r="F142" i="6" s="1"/>
  <c r="E141" i="6"/>
  <c r="E142" i="6" s="1"/>
  <c r="E143" i="6" s="1"/>
  <c r="F140" i="6"/>
  <c r="D148" i="6"/>
  <c r="D77" i="8" l="1"/>
  <c r="F143" i="6"/>
  <c r="E144" i="6"/>
  <c r="D149" i="6"/>
  <c r="E145" i="6" l="1"/>
  <c r="F144" i="6"/>
  <c r="D78" i="8"/>
  <c r="D150" i="6"/>
  <c r="F145" i="6" l="1"/>
  <c r="E146" i="6"/>
  <c r="D151" i="6"/>
  <c r="F146" i="6" l="1"/>
  <c r="E147" i="6"/>
  <c r="D152" i="6"/>
  <c r="E148" i="6" l="1"/>
  <c r="F147" i="6"/>
  <c r="D80" i="8"/>
  <c r="D153" i="6"/>
  <c r="E149" i="6" l="1"/>
  <c r="F148" i="6"/>
  <c r="D154" i="6"/>
  <c r="F149" i="6" l="1"/>
  <c r="E150" i="6"/>
  <c r="E151" i="6" l="1"/>
  <c r="F150" i="6"/>
  <c r="D82" i="8"/>
  <c r="F155" i="6"/>
  <c r="F156" i="6" l="1"/>
  <c r="E152" i="6"/>
  <c r="F151" i="6"/>
  <c r="E153" i="6" l="1"/>
  <c r="F152" i="6"/>
  <c r="F153" i="6" l="1"/>
  <c r="E154" i="6"/>
  <c r="F154" i="6" l="1"/>
  <c r="E155" i="6"/>
  <c r="E156" i="6" s="1"/>
  <c r="E164" i="6" s="1"/>
  <c r="D167" i="6"/>
  <c r="F166" i="6"/>
  <c r="F164" i="6" l="1"/>
  <c r="B89" i="8" s="1"/>
  <c r="E165" i="6"/>
  <c r="F167" i="6"/>
  <c r="D168" i="6"/>
  <c r="E166" i="6" l="1"/>
  <c r="E167" i="6" s="1"/>
  <c r="E168" i="6" s="1"/>
  <c r="E169" i="6" s="1"/>
  <c r="F165" i="6"/>
  <c r="D89" i="8" s="1"/>
  <c r="F168" i="6"/>
  <c r="D169" i="6"/>
  <c r="E170" i="6" l="1"/>
  <c r="F169" i="6"/>
  <c r="D170" i="6"/>
  <c r="F170" i="6" l="1"/>
  <c r="E171" i="6"/>
  <c r="D171" i="6"/>
  <c r="E172" i="6" l="1"/>
  <c r="F171" i="6"/>
  <c r="D172" i="6"/>
  <c r="D90" i="8" l="1"/>
  <c r="E173" i="6"/>
  <c r="F172" i="6"/>
  <c r="D173" i="6"/>
  <c r="E174" i="6" l="1"/>
  <c r="D174" i="6"/>
  <c r="F173" i="6"/>
  <c r="F174" i="6" l="1"/>
  <c r="D175" i="6"/>
  <c r="E175" i="6"/>
  <c r="E176" i="6" s="1"/>
  <c r="F175" i="6" l="1"/>
  <c r="D176" i="6"/>
  <c r="D91" i="8"/>
  <c r="F176" i="6" l="1"/>
  <c r="E177" i="6"/>
  <c r="D177" i="6"/>
  <c r="F177" i="6" l="1"/>
  <c r="D178" i="6"/>
  <c r="E178" i="6"/>
  <c r="F178" i="6" l="1"/>
  <c r="D179" i="6"/>
  <c r="E179" i="6"/>
  <c r="D92" i="8"/>
  <c r="E180" i="6" l="1"/>
  <c r="F179" i="6"/>
  <c r="D180" i="6"/>
  <c r="F180" i="6" l="1"/>
  <c r="E181" i="6"/>
  <c r="D181" i="6"/>
  <c r="F181" i="6" l="1"/>
  <c r="D182" i="6"/>
  <c r="E182" i="6"/>
  <c r="D93" i="8"/>
  <c r="E183" i="6" l="1"/>
  <c r="F182" i="6"/>
  <c r="D183" i="6"/>
  <c r="F183" i="6" l="1"/>
  <c r="D184" i="6"/>
  <c r="E184" i="6"/>
  <c r="E185" i="6" l="1"/>
  <c r="F184" i="6"/>
  <c r="D185" i="6"/>
  <c r="D94" i="8"/>
  <c r="E186" i="6" l="1"/>
  <c r="F185" i="6"/>
  <c r="D186" i="6"/>
  <c r="E187" i="6" l="1"/>
  <c r="F186" i="6"/>
  <c r="D187" i="6"/>
  <c r="D95" i="8" l="1"/>
  <c r="E188" i="6"/>
  <c r="D188" i="6"/>
  <c r="F187" i="6"/>
  <c r="E189" i="6" l="1"/>
  <c r="F188" i="6"/>
  <c r="D189" i="6"/>
  <c r="E190" i="6" l="1"/>
  <c r="D190" i="6"/>
  <c r="F189" i="6"/>
  <c r="D96" i="8" l="1"/>
  <c r="E191" i="6"/>
  <c r="F190" i="6"/>
  <c r="D191" i="6"/>
  <c r="E192" i="6" l="1"/>
  <c r="D192" i="6"/>
  <c r="F191" i="6"/>
  <c r="E193" i="6" l="1"/>
  <c r="F192" i="6"/>
  <c r="D193" i="6"/>
  <c r="E194" i="6" l="1"/>
  <c r="F193" i="6"/>
  <c r="D194" i="6"/>
  <c r="D97" i="8"/>
  <c r="E195" i="6" l="1"/>
  <c r="F194" i="6"/>
  <c r="D195" i="6"/>
  <c r="E196" i="6" l="1"/>
  <c r="F195" i="6"/>
  <c r="D196" i="6"/>
  <c r="B98" i="8" l="1"/>
  <c r="E197" i="6"/>
  <c r="D197" i="6"/>
  <c r="F196" i="6"/>
  <c r="E198" i="6" l="1"/>
  <c r="D198" i="6"/>
  <c r="F197" i="6"/>
  <c r="D98" i="8"/>
  <c r="E199" i="6" l="1"/>
  <c r="F198" i="6"/>
  <c r="D199" i="6"/>
  <c r="E200" i="6" l="1"/>
  <c r="D200" i="6"/>
  <c r="F199" i="6"/>
  <c r="E201" i="6" l="1"/>
  <c r="D201" i="6"/>
  <c r="F200" i="6"/>
  <c r="E202" i="6" l="1"/>
  <c r="D202" i="6"/>
  <c r="F201" i="6"/>
  <c r="D99" i="8" l="1"/>
  <c r="E203" i="6"/>
  <c r="D203" i="6"/>
  <c r="F202" i="6"/>
  <c r="E204" i="6" l="1"/>
  <c r="F203" i="6"/>
  <c r="D204" i="6"/>
  <c r="E205" i="6" l="1"/>
  <c r="F204" i="6"/>
  <c r="D205" i="6"/>
  <c r="E206" i="6" l="1"/>
  <c r="F205" i="6"/>
  <c r="D206" i="6"/>
  <c r="E207" i="6" l="1"/>
  <c r="D207" i="6"/>
  <c r="F206" i="6"/>
  <c r="D100" i="8" l="1"/>
  <c r="E208" i="6"/>
  <c r="F207" i="6"/>
  <c r="D208" i="6"/>
  <c r="E209" i="6" l="1"/>
  <c r="F208" i="6"/>
  <c r="D209" i="6"/>
  <c r="E210" i="6" l="1"/>
  <c r="F209" i="6"/>
  <c r="D210" i="6"/>
  <c r="E211" i="6" l="1"/>
  <c r="D211" i="6"/>
  <c r="F210" i="6"/>
  <c r="E212" i="6" l="1"/>
  <c r="D212" i="6"/>
  <c r="F211" i="6"/>
  <c r="D101" i="8" l="1"/>
  <c r="E213" i="6"/>
  <c r="D213" i="6"/>
  <c r="F212" i="6"/>
  <c r="E214" i="6" l="1"/>
  <c r="F213" i="6"/>
  <c r="D214" i="6"/>
  <c r="E215" i="6" l="1"/>
  <c r="F214" i="6"/>
  <c r="D215" i="6"/>
  <c r="E216" i="6" l="1"/>
  <c r="F215" i="6"/>
  <c r="D216" i="6"/>
  <c r="E217" i="6" l="1"/>
  <c r="F216" i="6"/>
  <c r="D217" i="6"/>
  <c r="D102" i="8" l="1"/>
  <c r="E218" i="6"/>
  <c r="F217" i="6"/>
  <c r="D218" i="6"/>
  <c r="E219" i="6" l="1"/>
  <c r="D219" i="6"/>
  <c r="F218" i="6"/>
  <c r="E220" i="6" l="1"/>
  <c r="D220" i="6"/>
  <c r="F219" i="6"/>
  <c r="D103" i="8" l="1"/>
  <c r="E221" i="6"/>
  <c r="F220" i="6"/>
  <c r="D221" i="6"/>
  <c r="E222" i="6" l="1"/>
  <c r="D222" i="6"/>
  <c r="F221" i="6"/>
  <c r="E223" i="6" l="1"/>
  <c r="F222" i="6"/>
  <c r="D223" i="6"/>
  <c r="D104" i="8" l="1"/>
  <c r="E224" i="6"/>
  <c r="D224" i="6"/>
  <c r="F223" i="6"/>
  <c r="E225" i="6" l="1"/>
  <c r="F224" i="6"/>
  <c r="D225" i="6"/>
  <c r="E226" i="6" l="1"/>
  <c r="F225" i="6"/>
  <c r="D226" i="6"/>
  <c r="E227" i="6" l="1"/>
  <c r="F226" i="6"/>
  <c r="D227" i="6"/>
  <c r="E228" i="6" l="1"/>
  <c r="D228" i="6"/>
  <c r="F227" i="6"/>
  <c r="D105" i="8" l="1"/>
  <c r="E229" i="6"/>
  <c r="D229" i="6"/>
  <c r="F228" i="6"/>
  <c r="E230" i="6" l="1"/>
  <c r="F229" i="6"/>
  <c r="D230" i="6"/>
  <c r="E231" i="6" l="1"/>
  <c r="F230" i="6"/>
  <c r="D231" i="6"/>
  <c r="E232" i="6" l="1"/>
  <c r="D232" i="6"/>
  <c r="F231" i="6"/>
  <c r="E233" i="6" l="1"/>
  <c r="D233" i="6"/>
  <c r="F232" i="6"/>
  <c r="B106" i="8"/>
  <c r="D106" i="8" l="1"/>
  <c r="E234" i="6"/>
  <c r="D234" i="6"/>
  <c r="F233" i="6"/>
  <c r="E235" i="6" l="1"/>
  <c r="F234" i="6"/>
  <c r="D235" i="6"/>
  <c r="E236" i="6" l="1"/>
  <c r="F235" i="6"/>
  <c r="D236" i="6"/>
  <c r="D107" i="8" l="1"/>
  <c r="E237" i="6"/>
  <c r="D237" i="6"/>
  <c r="F236" i="6"/>
  <c r="E238" i="6" l="1"/>
  <c r="F237" i="6"/>
  <c r="D238" i="6"/>
  <c r="E239" i="6" l="1"/>
  <c r="D239" i="6"/>
  <c r="F238" i="6"/>
  <c r="D108" i="8" l="1"/>
  <c r="E240" i="6"/>
  <c r="D240" i="6"/>
  <c r="F239" i="6"/>
  <c r="E241" i="6" l="1"/>
  <c r="F240" i="6"/>
  <c r="D241" i="6"/>
  <c r="E242" i="6" l="1"/>
  <c r="F241" i="6"/>
  <c r="D242" i="6"/>
  <c r="D109" i="8" l="1"/>
  <c r="E243" i="6"/>
  <c r="F242" i="6"/>
  <c r="D243" i="6"/>
  <c r="E244" i="6" l="1"/>
  <c r="D244" i="6"/>
  <c r="F243" i="6"/>
  <c r="E245" i="6" l="1"/>
  <c r="D245" i="6"/>
  <c r="F244" i="6"/>
  <c r="D110" i="8" l="1"/>
  <c r="E246" i="6"/>
  <c r="D246" i="6"/>
  <c r="F245" i="6"/>
  <c r="E247" i="6" l="1"/>
  <c r="F246" i="6"/>
  <c r="D247" i="6"/>
  <c r="D248" i="6" l="1"/>
  <c r="F247" i="6"/>
  <c r="E248" i="6"/>
  <c r="E249" i="6" l="1"/>
  <c r="D111" i="8"/>
  <c r="D249" i="6"/>
  <c r="F248" i="6"/>
  <c r="D250" i="6" l="1"/>
  <c r="F249" i="6"/>
  <c r="E250" i="6"/>
  <c r="E251" i="6" l="1"/>
  <c r="D251" i="6"/>
  <c r="F250" i="6"/>
  <c r="D112" i="8" l="1"/>
  <c r="F251" i="6"/>
  <c r="D252" i="6"/>
  <c r="E252" i="6"/>
  <c r="D253" i="6" l="1"/>
  <c r="F252" i="6"/>
  <c r="E253" i="6"/>
  <c r="D254" i="6" l="1"/>
  <c r="E254" i="6"/>
  <c r="E255" i="6" s="1"/>
  <c r="F253" i="6"/>
  <c r="D113" i="8" l="1"/>
  <c r="F254" i="6"/>
  <c r="D255" i="6"/>
  <c r="E256" i="6" l="1"/>
  <c r="D256" i="6"/>
  <c r="F255" i="6"/>
  <c r="D257" i="6" l="1"/>
  <c r="F256" i="6"/>
  <c r="E257" i="6"/>
  <c r="E258" i="6" l="1"/>
  <c r="D114" i="8"/>
  <c r="D258" i="6"/>
  <c r="F257" i="6"/>
  <c r="D259" i="6" l="1"/>
  <c r="E259" i="6"/>
  <c r="F258" i="6"/>
  <c r="F259" i="6" l="1"/>
  <c r="D260" i="6"/>
  <c r="E260" i="6"/>
  <c r="E261" i="6" l="1"/>
  <c r="D261" i="6"/>
  <c r="F260" i="6"/>
  <c r="B115" i="8" l="1"/>
  <c r="E262" i="6"/>
  <c r="F261" i="6"/>
  <c r="D262" i="6"/>
  <c r="D115" i="8" l="1"/>
  <c r="E263" i="6"/>
  <c r="D263" i="6"/>
  <c r="F262" i="6"/>
  <c r="E264" i="6" l="1"/>
  <c r="D264" i="6"/>
  <c r="F263" i="6"/>
  <c r="E265" i="6" l="1"/>
  <c r="D265" i="6"/>
  <c r="F264" i="6"/>
  <c r="E266" i="6" l="1"/>
  <c r="F265" i="6"/>
  <c r="D266" i="6"/>
  <c r="E267" i="6" l="1"/>
  <c r="D267" i="6"/>
  <c r="F266" i="6"/>
  <c r="D116" i="8" l="1"/>
  <c r="E268" i="6"/>
  <c r="F267" i="6"/>
  <c r="D268" i="6"/>
  <c r="E269" i="6" l="1"/>
  <c r="D269" i="6"/>
  <c r="F268" i="6"/>
  <c r="E271" i="6" l="1"/>
  <c r="F269" i="6"/>
  <c r="E270" i="6"/>
  <c r="D271" i="6"/>
  <c r="E272" i="6" l="1"/>
  <c r="F271" i="6"/>
  <c r="D272" i="6"/>
  <c r="B117" i="8" l="1"/>
  <c r="E273" i="6"/>
  <c r="F272" i="6"/>
  <c r="D273" i="6"/>
  <c r="D117" i="8" l="1"/>
  <c r="E274" i="6"/>
  <c r="F273" i="6"/>
  <c r="D274" i="6"/>
  <c r="E275" i="6" l="1"/>
  <c r="F274" i="6"/>
  <c r="D275" i="6"/>
  <c r="E276" i="6" l="1"/>
  <c r="F275" i="6"/>
  <c r="D276" i="6"/>
  <c r="E277" i="6" l="1"/>
  <c r="F276" i="6"/>
  <c r="D277" i="6"/>
  <c r="E278" i="6" l="1"/>
  <c r="D278" i="6"/>
  <c r="F277" i="6"/>
  <c r="D118" i="8" l="1"/>
  <c r="E279" i="6"/>
  <c r="D279" i="6"/>
  <c r="F278" i="6"/>
  <c r="E280" i="6" l="1"/>
  <c r="F279" i="6"/>
  <c r="D280" i="6"/>
  <c r="E281" i="6" l="1"/>
  <c r="F280" i="6"/>
  <c r="D281" i="6"/>
  <c r="E283" i="6" l="1"/>
  <c r="E282" i="6"/>
  <c r="F281" i="6"/>
  <c r="D283" i="6"/>
  <c r="E284" i="6" l="1"/>
  <c r="F283" i="6"/>
  <c r="D284" i="6"/>
  <c r="B121" i="8" l="1"/>
  <c r="E285" i="6"/>
  <c r="F284" i="6"/>
  <c r="D285" i="6"/>
  <c r="D121" i="8" l="1"/>
  <c r="E286" i="6"/>
  <c r="F285" i="6"/>
  <c r="D286" i="6"/>
  <c r="E287" i="6" l="1"/>
  <c r="F286" i="6"/>
  <c r="D287" i="6"/>
  <c r="E288" i="6" l="1"/>
  <c r="D288" i="6"/>
  <c r="F287" i="6"/>
  <c r="E289" i="6" l="1"/>
  <c r="D289" i="6"/>
  <c r="F288" i="6"/>
  <c r="E290" i="6" l="1"/>
  <c r="F289" i="6"/>
  <c r="D290" i="6"/>
  <c r="E291" i="6" l="1"/>
  <c r="D291" i="6"/>
  <c r="F290" i="6"/>
  <c r="D122" i="8"/>
  <c r="E292" i="6" l="1"/>
  <c r="D292" i="6"/>
  <c r="F291" i="6"/>
  <c r="J55" i="8"/>
  <c r="E293" i="6" l="1"/>
  <c r="F292" i="6"/>
  <c r="D293" i="6"/>
  <c r="J56" i="8"/>
  <c r="J57" i="8" s="1"/>
  <c r="J58" i="8" s="1"/>
  <c r="J59" i="8" s="1"/>
  <c r="K55" i="8"/>
  <c r="K60" i="8" s="1"/>
  <c r="E294" i="6" l="1"/>
  <c r="F293" i="6"/>
  <c r="D294" i="6"/>
  <c r="D123" i="8"/>
  <c r="J60" i="8"/>
  <c r="K59" i="8"/>
  <c r="K56" i="8"/>
  <c r="E295" i="6" l="1"/>
  <c r="F294" i="6"/>
  <c r="D295" i="6"/>
  <c r="J61" i="8"/>
  <c r="E296" i="6" l="1"/>
  <c r="D296" i="6"/>
  <c r="F295" i="6"/>
  <c r="J62" i="8"/>
  <c r="J63" i="8" s="1"/>
  <c r="J64" i="8" s="1"/>
  <c r="J65" i="8" s="1"/>
  <c r="J66" i="8" s="1"/>
  <c r="J67" i="8" s="1"/>
  <c r="J69" i="8" s="1"/>
  <c r="J70" i="8" s="1"/>
  <c r="K61" i="8"/>
  <c r="K63" i="8"/>
  <c r="K62" i="8"/>
  <c r="K67" i="8"/>
  <c r="K102" i="8"/>
  <c r="D124" i="8" l="1"/>
  <c r="E297" i="6"/>
  <c r="D297" i="6"/>
  <c r="F296" i="6"/>
  <c r="K69" i="8"/>
  <c r="K70" i="8" s="1"/>
  <c r="J71" i="8"/>
  <c r="J72" i="8" s="1"/>
  <c r="K139" i="8"/>
  <c r="E298" i="6" l="1"/>
  <c r="D298" i="6"/>
  <c r="F297" i="6"/>
  <c r="J73" i="8"/>
  <c r="K72" i="8"/>
  <c r="K71" i="8"/>
  <c r="K123" i="8"/>
  <c r="E299" i="6" l="1"/>
  <c r="F298" i="6"/>
  <c r="D299" i="6"/>
  <c r="J74" i="8"/>
  <c r="K73" i="8"/>
  <c r="K112" i="8"/>
  <c r="K115" i="8"/>
  <c r="K121" i="8"/>
  <c r="B125" i="8" l="1"/>
  <c r="E300" i="6"/>
  <c r="D300" i="6"/>
  <c r="F299" i="6"/>
  <c r="K74" i="8"/>
  <c r="J75" i="8"/>
  <c r="K105" i="8"/>
  <c r="K114" i="8"/>
  <c r="K145" i="8"/>
  <c r="E301" i="6" l="1"/>
  <c r="D301" i="6"/>
  <c r="F300" i="6"/>
  <c r="D125" i="8"/>
  <c r="J76" i="8"/>
  <c r="J77" i="8" s="1"/>
  <c r="J78" i="8" s="1"/>
  <c r="J79" i="8" s="1"/>
  <c r="J80" i="8" s="1"/>
  <c r="J81" i="8" s="1"/>
  <c r="J82" i="8" s="1"/>
  <c r="J83" i="8" s="1"/>
  <c r="J84" i="8" s="1"/>
  <c r="K75" i="8"/>
  <c r="K78" i="8"/>
  <c r="K84" i="8"/>
  <c r="K83" i="8"/>
  <c r="K82" i="8"/>
  <c r="K85" i="8"/>
  <c r="K80" i="8"/>
  <c r="J85" i="8" l="1"/>
  <c r="E302" i="6"/>
  <c r="F301" i="6"/>
  <c r="D302" i="6"/>
  <c r="K98" i="8"/>
  <c r="K104" i="8"/>
  <c r="K106" i="8"/>
  <c r="K86" i="8"/>
  <c r="K81" i="8"/>
  <c r="K79" i="8"/>
  <c r="J86" i="8" l="1"/>
  <c r="J87" i="8"/>
  <c r="E303" i="6"/>
  <c r="D303" i="6"/>
  <c r="F302" i="6"/>
  <c r="K101" i="8"/>
  <c r="K138" i="8"/>
  <c r="K99" i="8"/>
  <c r="K142" i="8"/>
  <c r="K144" i="8"/>
  <c r="K100" i="8"/>
  <c r="K103" i="8"/>
  <c r="K146" i="8"/>
  <c r="K116" i="8"/>
  <c r="J88" i="8" l="1"/>
  <c r="K88" i="8" s="1"/>
  <c r="K87" i="8"/>
  <c r="D126" i="8"/>
  <c r="E304" i="6"/>
  <c r="F303" i="6"/>
  <c r="D304" i="6"/>
  <c r="J89" i="8" l="1"/>
  <c r="J90" i="8" s="1"/>
  <c r="J91" i="8" s="1"/>
  <c r="J92" i="8" s="1"/>
  <c r="J93" i="8" s="1"/>
  <c r="J94" i="8" s="1"/>
  <c r="J95" i="8" s="1"/>
  <c r="J96" i="8" s="1"/>
  <c r="J97" i="8" s="1"/>
  <c r="J98" i="8" s="1"/>
  <c r="J99" i="8" s="1"/>
  <c r="J100" i="8" s="1"/>
  <c r="J101" i="8" s="1"/>
  <c r="J102" i="8" s="1"/>
  <c r="J103" i="8" s="1"/>
  <c r="J104" i="8" s="1"/>
  <c r="J105" i="8" s="1"/>
  <c r="J106" i="8" s="1"/>
  <c r="J107" i="8" s="1"/>
  <c r="J108" i="8" s="1"/>
  <c r="J109" i="8" s="1"/>
  <c r="J110" i="8" s="1"/>
  <c r="J111" i="8" s="1"/>
  <c r="J112" i="8" s="1"/>
  <c r="J113" i="8" s="1"/>
  <c r="J114" i="8" s="1"/>
  <c r="J115" i="8" s="1"/>
  <c r="J116" i="8" s="1"/>
  <c r="J121" i="8" s="1"/>
  <c r="J122" i="8" s="1"/>
  <c r="J123" i="8" s="1"/>
  <c r="J124" i="8" s="1"/>
  <c r="J125" i="8" s="1"/>
  <c r="J126" i="8" s="1"/>
  <c r="J127" i="8" s="1"/>
  <c r="J128" i="8" s="1"/>
  <c r="J129" i="8" s="1"/>
  <c r="J130" i="8" s="1"/>
  <c r="J131" i="8" s="1"/>
  <c r="J132" i="8" s="1"/>
  <c r="J133" i="8" s="1"/>
  <c r="J134" i="8" s="1"/>
  <c r="J135" i="8" s="1"/>
  <c r="J136" i="8" s="1"/>
  <c r="J137" i="8" s="1"/>
  <c r="J138" i="8" s="1"/>
  <c r="J139" i="8" s="1"/>
  <c r="J140" i="8" s="1"/>
  <c r="J141" i="8" s="1"/>
  <c r="J142" i="8" s="1"/>
  <c r="J143" i="8" s="1"/>
  <c r="J144" i="8" s="1"/>
  <c r="J145" i="8" s="1"/>
  <c r="J146" i="8" s="1"/>
  <c r="J147" i="8" s="1"/>
  <c r="J148" i="8" s="1"/>
  <c r="E305" i="6"/>
  <c r="D305" i="6"/>
  <c r="F304" i="6"/>
  <c r="J117" i="8" l="1"/>
  <c r="J118" i="8" s="1"/>
  <c r="E306" i="6"/>
  <c r="F305" i="6"/>
  <c r="D306" i="6"/>
  <c r="E307" i="6" l="1"/>
  <c r="D307" i="6"/>
  <c r="F306" i="6"/>
  <c r="D127" i="8"/>
  <c r="E308" i="6" l="1"/>
  <c r="F307" i="6"/>
  <c r="D308" i="6"/>
  <c r="E309" i="6" l="1"/>
  <c r="F308" i="6"/>
  <c r="D309" i="6"/>
  <c r="E310" i="6" l="1"/>
  <c r="D310" i="6"/>
  <c r="F309" i="6"/>
  <c r="D128" i="8"/>
  <c r="E311" i="6" l="1"/>
  <c r="D311" i="6"/>
  <c r="F310" i="6"/>
  <c r="E312" i="6" l="1"/>
  <c r="D312" i="6"/>
  <c r="F311" i="6"/>
  <c r="D129" i="8" l="1"/>
  <c r="E313" i="6"/>
  <c r="D313" i="6"/>
  <c r="F312" i="6"/>
  <c r="E314" i="6" l="1"/>
  <c r="F313" i="6"/>
  <c r="D314" i="6"/>
  <c r="E315" i="6" l="1"/>
  <c r="F314" i="6"/>
  <c r="D315" i="6"/>
  <c r="F315" i="6" l="1"/>
  <c r="D316" i="6"/>
  <c r="E316" i="6"/>
  <c r="D130" i="8"/>
  <c r="D320" i="6" l="1"/>
  <c r="F316" i="6"/>
  <c r="E317" i="6"/>
  <c r="D317" i="6"/>
  <c r="E318" i="6" l="1"/>
  <c r="F317" i="6"/>
  <c r="D318" i="6"/>
  <c r="D321" i="6"/>
  <c r="E319" i="6" l="1"/>
  <c r="D322" i="6"/>
  <c r="F318" i="6"/>
  <c r="D319" i="6"/>
  <c r="D131" i="8"/>
  <c r="E320" i="6" l="1"/>
  <c r="F319" i="6"/>
  <c r="F320" i="6"/>
  <c r="E321" i="6"/>
  <c r="F322" i="6"/>
  <c r="D323" i="6"/>
  <c r="F321" i="6" l="1"/>
  <c r="E322" i="6"/>
  <c r="E323" i="6" s="1"/>
  <c r="E324" i="6" s="1"/>
  <c r="B132" i="8"/>
  <c r="F323" i="6"/>
  <c r="D324" i="6"/>
  <c r="E325" i="6" l="1"/>
  <c r="F324" i="6"/>
  <c r="D325" i="6"/>
  <c r="D132" i="8"/>
  <c r="E326" i="6" l="1"/>
  <c r="D326" i="6"/>
  <c r="F325" i="6"/>
  <c r="F326" i="6" l="1"/>
  <c r="D327" i="6"/>
  <c r="E327" i="6"/>
  <c r="F327" i="6" l="1"/>
  <c r="E328" i="6"/>
  <c r="D328" i="6"/>
  <c r="D133" i="8"/>
  <c r="E329" i="6" l="1"/>
  <c r="D329" i="6"/>
  <c r="F328" i="6"/>
  <c r="E330" i="6" l="1"/>
  <c r="F329" i="6"/>
  <c r="D330" i="6"/>
  <c r="E331" i="6" l="1"/>
  <c r="D331" i="6"/>
  <c r="F330" i="6"/>
  <c r="D134" i="8"/>
  <c r="F331" i="6" l="1"/>
  <c r="E332" i="6"/>
  <c r="D332" i="6"/>
  <c r="D333" i="6" l="1"/>
  <c r="F332" i="6"/>
  <c r="E333" i="6"/>
  <c r="D135" i="8" l="1"/>
  <c r="F333" i="6"/>
  <c r="E334" i="6"/>
  <c r="D334" i="6"/>
  <c r="F334" i="6" l="1"/>
  <c r="D335" i="6"/>
  <c r="E335" i="6"/>
  <c r="F335" i="6" l="1"/>
  <c r="D336" i="6"/>
  <c r="E336" i="6"/>
  <c r="E337" i="6" l="1"/>
  <c r="D337" i="6"/>
  <c r="F336" i="6"/>
  <c r="D136" i="8"/>
  <c r="B137" i="8" l="1"/>
  <c r="E338" i="6"/>
  <c r="D338" i="6"/>
  <c r="F337" i="6"/>
  <c r="E339" i="6" l="1"/>
  <c r="D339" i="6"/>
  <c r="F338" i="6"/>
  <c r="D137" i="8"/>
  <c r="D138" i="8" l="1"/>
  <c r="E340" i="6"/>
  <c r="D340" i="6"/>
  <c r="F339" i="6"/>
  <c r="E341" i="6" l="1"/>
  <c r="D341" i="6"/>
  <c r="F340" i="6"/>
  <c r="E342" i="6" l="1"/>
  <c r="F341" i="6"/>
  <c r="D342" i="6"/>
  <c r="D139" i="8" l="1"/>
  <c r="E343" i="6"/>
  <c r="F342" i="6"/>
  <c r="D343" i="6"/>
  <c r="E344" i="6" l="1"/>
  <c r="D344" i="6"/>
  <c r="F343" i="6"/>
  <c r="E345" i="6" l="1"/>
  <c r="F344" i="6"/>
  <c r="D345" i="6"/>
  <c r="E346" i="6" l="1"/>
  <c r="D346" i="6"/>
  <c r="F345" i="6"/>
  <c r="B140" i="8" l="1"/>
  <c r="E347" i="6"/>
  <c r="F346" i="6"/>
  <c r="D347" i="6"/>
  <c r="D140" i="8" l="1"/>
  <c r="E348" i="6"/>
  <c r="D348" i="6"/>
  <c r="F347" i="6"/>
  <c r="E349" i="6" l="1"/>
  <c r="F348" i="6"/>
  <c r="D349" i="6"/>
  <c r="E350" i="6" l="1"/>
  <c r="F349" i="6"/>
  <c r="D350" i="6"/>
  <c r="E351" i="6" l="1"/>
  <c r="D351" i="6"/>
  <c r="F350" i="6"/>
  <c r="D141" i="8"/>
  <c r="E352" i="6" l="1"/>
  <c r="F351" i="6"/>
  <c r="D352" i="6"/>
  <c r="E353" i="6" l="1"/>
  <c r="F352" i="6"/>
  <c r="D362" i="6"/>
  <c r="D353" i="6"/>
  <c r="D142" i="8" l="1"/>
  <c r="E354" i="6"/>
  <c r="F353" i="6"/>
  <c r="D354" i="6"/>
  <c r="D363" i="6"/>
  <c r="D143" i="8" l="1"/>
  <c r="D364" i="6"/>
  <c r="E355" i="6"/>
  <c r="D356" i="6"/>
  <c r="F354" i="6"/>
  <c r="D355" i="6"/>
  <c r="F364" i="6" l="1"/>
  <c r="D365" i="6"/>
  <c r="D366" i="6" s="1"/>
  <c r="D367" i="6" s="1"/>
  <c r="E356" i="6"/>
  <c r="E357" i="6" s="1"/>
  <c r="F355" i="6"/>
  <c r="F356" i="6"/>
  <c r="D357" i="6"/>
  <c r="E358" i="6" l="1"/>
  <c r="F357" i="6"/>
  <c r="D358" i="6"/>
  <c r="E368" i="6"/>
  <c r="F367" i="6"/>
  <c r="D368" i="6"/>
  <c r="E359" i="6" l="1"/>
  <c r="D359" i="6"/>
  <c r="F358" i="6"/>
  <c r="E369" i="6"/>
  <c r="D369" i="6"/>
  <c r="F368" i="6"/>
  <c r="D144" i="8"/>
  <c r="B148" i="8"/>
  <c r="D148" i="8" l="1"/>
  <c r="E360" i="6"/>
  <c r="F359" i="6"/>
  <c r="D360" i="6"/>
  <c r="D370" i="6"/>
  <c r="D371" i="6" s="1"/>
  <c r="E370" i="6"/>
  <c r="E371" i="6" l="1"/>
  <c r="E361" i="6"/>
  <c r="D361" i="6"/>
  <c r="F360" i="6"/>
  <c r="D145" i="8" l="1"/>
  <c r="E363" i="6"/>
  <c r="F361" i="6"/>
  <c r="E362" i="6"/>
  <c r="F362" i="6"/>
  <c r="E364" i="6" l="1"/>
  <c r="E365" i="6" s="1"/>
  <c r="E366" i="6" s="1"/>
  <c r="E367" i="6" s="1"/>
  <c r="F363" i="6"/>
  <c r="D146" i="8"/>
  <c r="B147" i="8"/>
  <c r="D147" i="8" l="1"/>
</calcChain>
</file>

<file path=xl/sharedStrings.xml><?xml version="1.0" encoding="utf-8"?>
<sst xmlns="http://schemas.openxmlformats.org/spreadsheetml/2006/main" count="949" uniqueCount="332">
  <si>
    <t>Полнота представленных документов</t>
  </si>
  <si>
    <t>Кадровый состав</t>
  </si>
  <si>
    <t>Наличие существенных замечаний к  документации</t>
  </si>
  <si>
    <t>Стаж работы Руководителя (превышающее большинство)</t>
  </si>
  <si>
    <t>Стаж работы специалистов (превышающее большинство)</t>
  </si>
  <si>
    <t>от 3 до 5 лет</t>
  </si>
  <si>
    <t>от 5 до 10 лет</t>
  </si>
  <si>
    <t>свыше 10 лет</t>
  </si>
  <si>
    <t>Наличие разрешений/лицензии на вид деятельности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</si>
  <si>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</si>
  <si>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</si>
  <si>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</si>
  <si>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</si>
  <si>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</si>
  <si>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</si>
  <si>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</si>
  <si>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</si>
  <si>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</si>
  <si>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</si>
  <si>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</si>
  <si>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</si>
  <si>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</si>
  <si>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</si>
  <si>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</si>
  <si>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График работы предприятия (количество рабочих смен и время работы смены), включая время на обслуживание оборудования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</si>
  <si>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</si>
  <si>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</si>
  <si>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</si>
  <si>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</si>
  <si>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</si>
  <si>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</si>
  <si>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</si>
  <si>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4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</si>
  <si>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</si>
  <si>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</si>
  <si>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</si>
  <si>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</si>
  <si>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</si>
  <si>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</si>
  <si>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</si>
  <si>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Опыт работы с применением сборки-сварки для ОПО</t>
  </si>
  <si>
    <t>Форма № 20</t>
  </si>
  <si>
    <t xml:space="preserve">Форма № 21 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</si>
  <si>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</si>
  <si>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</si>
  <si>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</si>
  <si>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</si>
  <si>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</si>
  <si>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</si>
  <si>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</si>
  <si>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</si>
  <si>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</si>
  <si>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</si>
  <si>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</si>
  <si>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Оценка соответствия производственных объектов, оборудования и производства требованиям</t>
  </si>
  <si>
    <t>Наличие организации, выполняющей НК/разрушающий контроль</t>
  </si>
  <si>
    <t>менее 3 лет</t>
  </si>
  <si>
    <t>Информационные данные</t>
  </si>
  <si>
    <t>менее 10%</t>
  </si>
  <si>
    <t>от 10 до 20%</t>
  </si>
  <si>
    <t>от 20 до 50%</t>
  </si>
  <si>
    <t>свыше 50%</t>
  </si>
  <si>
    <t>Оценка организационной структуры</t>
  </si>
  <si>
    <t>Предоставить отдельно - в Приложении-A</t>
  </si>
  <si>
    <t>-</t>
  </si>
  <si>
    <t>Наличие сертификатов на заявленную продукцию и/или ТУ</t>
  </si>
  <si>
    <t>Посредник</t>
  </si>
  <si>
    <t>Выписка из ЕГРЮЛ, заверенная печатью организации и подписью руководителя.pdf</t>
  </si>
  <si>
    <t>Возраст компании</t>
  </si>
  <si>
    <t>Гарантии и обязательства</t>
  </si>
  <si>
    <t xml:space="preserve">Доверенность на директора компании, предоставляющая право выступать от имени организации </t>
  </si>
  <si>
    <t>Копия Доверенности, заверенная печатью организации и подписью руководителя.pdf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</si>
  <si>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</si>
  <si>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</si>
  <si>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</si>
  <si>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</si>
  <si>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Сведения о системе менеджмента в области охраны труда на соответствие OHSAS 18001</t>
  </si>
  <si>
    <t>Ответ участника</t>
  </si>
  <si>
    <t xml:space="preserve">Форма № 23  </t>
  </si>
  <si>
    <t>Технический аудит</t>
  </si>
  <si>
    <t>Результат проведения технического аудита</t>
  </si>
  <si>
    <t>Опыт работы по предмету предквалификации официального представителя изготовителя</t>
  </si>
  <si>
    <t>Опыт работы с ИНК, оценка удовлетворенности заказчика</t>
  </si>
  <si>
    <t>Заявление о добросовестности контрагента</t>
  </si>
  <si>
    <t>равно или свыше 3 лет</t>
  </si>
  <si>
    <t>меньше или равно 2</t>
  </si>
  <si>
    <t>Выписка из СРО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</si>
  <si>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</t>
  </si>
  <si>
    <t>Количество сотрудников, привлекаемых к данному проекту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</si>
  <si>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</si>
  <si>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</si>
  <si>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Количество реализованных проектов за последние 5 лет</t>
  </si>
  <si>
    <t>Форма № 6</t>
  </si>
  <si>
    <t>Количество текущих и запланированных проектов</t>
  </si>
  <si>
    <t>Форма № 7</t>
  </si>
  <si>
    <t>Сведения о системе менеджмента качества  на соответствие требованиям системе ISO 9000</t>
  </si>
  <si>
    <t>Опыт работы по сварочно-монтажным работам за предшествующие 3 года</t>
  </si>
  <si>
    <t xml:space="preserve">Форма № 15А </t>
  </si>
  <si>
    <t>менее 5 человек</t>
  </si>
  <si>
    <t>от 5 до 7 человек</t>
  </si>
  <si>
    <t>от 8 до 15 человек</t>
  </si>
  <si>
    <t>свыше 15 человек</t>
  </si>
  <si>
    <t>менее 15</t>
  </si>
  <si>
    <t>свыше 25</t>
  </si>
  <si>
    <t>от 16 до 20</t>
  </si>
  <si>
    <t>от 21 до 25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</si>
  <si>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</si>
  <si>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</si>
  <si>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</si>
  <si>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</si>
  <si>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Количество сотрудников, привлекаемых к данному проекту, включенных в «Национальный реестр специалистов» в области строительного контроля согласно ФЗ № 372 от 01.07.2017 г.</t>
  </si>
  <si>
    <t>Оценка производственной строительной испытательной лаборатории (собственная лаборатория и ее соответствие требованиям / привлечение сторонней лаборатории)</t>
  </si>
  <si>
    <t>отсутствие сотрудников</t>
  </si>
  <si>
    <t>1 или более</t>
  </si>
  <si>
    <t>Возможный срок мобилизации</t>
  </si>
  <si>
    <t>Оценка соответствия сварочного производства</t>
  </si>
  <si>
    <t>Не применимо</t>
  </si>
  <si>
    <t>Применимость</t>
  </si>
  <si>
    <t>№</t>
  </si>
  <si>
    <t>Перечень мобильных зданий и сооружений, которые будут использоваться для проживания и питания персонала при выполнении работ</t>
  </si>
  <si>
    <t>Варианты ответов участников</t>
  </si>
  <si>
    <t>Наличие разрешений / лицензии на вид деятельности</t>
  </si>
  <si>
    <t xml:space="preserve"> </t>
  </si>
  <si>
    <t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лабораторий</t>
  </si>
  <si>
    <t>Наличие собственной лаборатории</t>
  </si>
  <si>
    <t>Привлечение сторонней лаборатории</t>
  </si>
  <si>
    <t>Отсутствие лаборатории</t>
  </si>
  <si>
    <t>Оценка электротехнической лаборатории (испытание и измерение до 1 кВ включительно)   (собственная лаборатория и ее соответствие требованиям / привлечение сторонней лаборатории)</t>
  </si>
  <si>
    <t>Система контроля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</si>
  <si>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</si>
  <si>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</si>
  <si>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</si>
  <si>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</si>
  <si>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</si>
  <si>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</si>
  <si>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</si>
  <si>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</si>
  <si>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</si>
  <si>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</si>
  <si>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</si>
  <si>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</si>
  <si>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</si>
  <si>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</si>
  <si>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контроль.pdf</t>
  </si>
  <si>
    <t>Подрядчик</t>
  </si>
  <si>
    <t>Отрасль:</t>
  </si>
  <si>
    <t>Число работников:</t>
  </si>
  <si>
    <t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</si>
  <si>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</si>
  <si>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Приложение 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</si>
  <si>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</si>
  <si>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</si>
  <si>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</si>
  <si>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</si>
  <si>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</si>
  <si>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</si>
  <si>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Наименование участника:</t>
  </si>
  <si>
    <t>Статус участника:</t>
  </si>
  <si>
    <t>Иные существенные замечания, особое мнение эксперта</t>
  </si>
  <si>
    <t>Существенные замечания</t>
  </si>
  <si>
    <t>Вид деятельности</t>
  </si>
  <si>
    <t>СМР</t>
  </si>
  <si>
    <t>ТМЦ</t>
  </si>
  <si>
    <t>общее</t>
  </si>
  <si>
    <t>Прочие сведения</t>
  </si>
  <si>
    <t>Готовность к переходу на электронный документооборот при заключении договоров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</si>
  <si>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</si>
  <si>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</si>
  <si>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</si>
  <si>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</si>
  <si>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Наличие договора страхования гражданской ответственности в ходе осуществления строительной деятельности</t>
  </si>
  <si>
    <t>Производственные процессы, переданные на аутсорсинг</t>
  </si>
  <si>
    <t>Статус поставщика "Изготовитель" или "Официальный дилер/ представитель изготовителя"</t>
  </si>
  <si>
    <t>Лист самооценки Участника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</si>
  <si>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</si>
  <si>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</si>
  <si>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</si>
  <si>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 xml:space="preserve">Официальный представитель изготовителя </t>
  </si>
  <si>
    <t>менее 1 года</t>
  </si>
  <si>
    <t>от 1 года до 3 лет</t>
  </si>
  <si>
    <t>Сведения об опыте выполнения аналогичных поставок, работ, услуг</t>
  </si>
  <si>
    <t>Общие и репутационные сведения, опыт выполнения аналогичных поставок, работ, услуг</t>
  </si>
  <si>
    <t>Опыт работы Изготовителя ТМЦ по предмету предквалификации</t>
  </si>
  <si>
    <t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</t>
  </si>
  <si>
    <t>равно или свыше 1 года</t>
  </si>
  <si>
    <t>Форма № 10А,
Форма № 24</t>
  </si>
  <si>
    <t>Перечень поставляемой продукции</t>
  </si>
  <si>
    <t>Код НСИ</t>
  </si>
  <si>
    <t>Производственные площади (количество, площадь, аренда/собственность)</t>
  </si>
  <si>
    <t>Основное станочное оборудование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</si>
  <si>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</si>
  <si>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Участок покраски (количество, площадь, аренда/собственность)</t>
  </si>
  <si>
    <t>Оборудование для нанесения покрытий (гальванических, ЛКП, гидроизолирующих, пр.)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</si>
  <si>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</si>
  <si>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</si>
  <si>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</si>
  <si>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</si>
  <si>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</si>
  <si>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</si>
  <si>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</si>
  <si>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</si>
  <si>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</si>
  <si>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Наличие службы контроля качества (ОТК)</t>
  </si>
  <si>
    <t xml:space="preserve">Копия Приказа, заверенная печатью организации и подписью руководителя.pdf 
Удостоверения ВИК на специалистов ОТК.pdf 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</si>
  <si>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</si>
  <si>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</si>
  <si>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Письмо на фирменном бланке организации за подписью руководителя о возможности перехода на электронный документооборот</t>
  </si>
  <si>
    <t>Наличие юридических документов, подтверждающих лицензионную чистоту</t>
  </si>
  <si>
    <t>Копии удостоверений, свидетельств заверенные печатью организации и подписью руководителя.pdf</t>
  </si>
  <si>
    <t xml:space="preserve"> Подтверждена ли выпускаемая продукция сертификатом соответствия в системе сертификации ГОСТ Р?</t>
  </si>
  <si>
    <t xml:space="preserve">Имеет ли выпускаемая продукция сертификат соответствия ТР ТС? </t>
  </si>
  <si>
    <t>Сертификат соответствия ТР ТС, заверенный печатью организации и подписью руководителя.pdf</t>
  </si>
  <si>
    <t xml:space="preserve">Имеются ли патенты на выпускаемую продукцию? </t>
  </si>
  <si>
    <t>Копии патентов, свидетельств, заверенные печатью организации и подписью руководителя.pdf</t>
  </si>
  <si>
    <t xml:space="preserve">Располагает ли предприятие соответствующими действующими промышленными стандартами? </t>
  </si>
  <si>
    <t>Программное обеспечение используемое для проектирования / конструирования / моделирования</t>
  </si>
  <si>
    <t>Форма № 22</t>
  </si>
  <si>
    <t>Возможна ли поставка продукции на ОПИ?</t>
  </si>
  <si>
    <t>Копии аттестатов, заверенные печатью организации и подписью руководителя.pdf</t>
  </si>
  <si>
    <t>Критерий оценки</t>
  </si>
  <si>
    <t>Наименование ГОСТ/ТУ/проч., в соответствии с которыми производится продукция</t>
  </si>
  <si>
    <t>1)</t>
  </si>
  <si>
    <t>2)</t>
  </si>
  <si>
    <t>3)</t>
  </si>
  <si>
    <t>4)</t>
  </si>
  <si>
    <t>5)</t>
  </si>
  <si>
    <t>6)</t>
  </si>
  <si>
    <t>Номенклатура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</si>
  <si>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</si>
  <si>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</si>
  <si>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Документы, подтверждающие статус официального предствителя производителя.pdf и Копии сертификатов на заявленную продукцию, ТУ.pdf</t>
  </si>
  <si>
    <t>отсутствует</t>
  </si>
  <si>
    <t>Информационный блок</t>
  </si>
  <si>
    <t>Критерии оценки</t>
  </si>
  <si>
    <t>Документы и формы</t>
  </si>
  <si>
    <t>Сведения о системе оценки качества строительства  на соответствие требованиям ГОСТ Р ИСО 9001 (ISO 9001):</t>
  </si>
  <si>
    <t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</si>
  <si>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</si>
  <si>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</si>
  <si>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</si>
  <si>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r>
      <t xml:space="preserve">Наличие права, предусмотренного законодательством РФ (за исключением случаев, когда не требуется членство в саморегулируемых организациях, в том числе в соответствии с ч. 2.1. ст. 47, ч. 4.1 ст. 48, ч.ч. 2, 2.2 ст. 52 Градостроительного кодекса): 
</t>
    </r>
    <r>
      <rPr>
        <sz val="8"/>
        <color rgb="FFFF0000"/>
        <rFont val="Times New Roman"/>
        <family val="1"/>
        <charset val="204"/>
      </rPr>
      <t xml:space="preserve">- осуществлять строительство на особо опасных, технически сложных и уникальных объектах капитального строительства; </t>
    </r>
    <r>
      <rPr>
        <sz val="8"/>
        <rFont val="Times New Roman"/>
        <family val="1"/>
        <charset val="204"/>
      </rPr>
      <t xml:space="preserve">
- гарантийное письмо о готовности увеличения уровня лимита ответственности допуска СРО в случае необходимости.</t>
    </r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</si>
  <si>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</si>
  <si>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</si>
  <si>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</si>
  <si>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</si>
  <si>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</si>
  <si>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</si>
  <si>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</si>
  <si>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</si>
  <si>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</si>
  <si>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</si>
  <si>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</si>
  <si>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Копия свидетельства об аттестации ЛНК, заверенная печатью организации и подписью руководителя.pdf.  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</si>
  <si>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</si>
  <si>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</si>
  <si>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t>
  </si>
  <si>
    <t>Форма "Заявление о добросовестности"</t>
  </si>
  <si>
    <t>Проведение контроля, разрушающего,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</si>
  <si>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Участок нанесение внешнего и внутреннего покрытия (оценка количества, площади, состава оборудования в соответствии с видом работ)</t>
  </si>
  <si>
    <t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</si>
  <si>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</si>
  <si>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</si>
  <si>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</si>
  <si>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</si>
  <si>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</si>
  <si>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специалистов занимающихся формированием исполнительной и разрешительной документации – производственно-технический отдел
(начальник отдела, инженеры)</t>
  </si>
  <si>
    <t>Копия Приказов назначения, положение об отделе, должностных инструкций, заверенные печатью организации и подписью руководителя.pdf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</si>
  <si>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</si>
  <si>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</si>
  <si>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 xml:space="preserve">Наличие сертификата соответствия ТР ТС на выпускаемую продукцию  </t>
  </si>
  <si>
    <t>Форма № 8 /
Форма № 8А</t>
  </si>
  <si>
    <t>Форма № 9</t>
  </si>
  <si>
    <t xml:space="preserve">Перечень оборудования, спецтехники, машин и механизмов, которые будут использоваться для выполнения работ </t>
  </si>
  <si>
    <t>Наличие системы контроля качества</t>
  </si>
  <si>
    <t>Форма № 9А</t>
  </si>
  <si>
    <t>Требования к сварочному производству</t>
  </si>
  <si>
    <t>менее 6 чел.</t>
  </si>
  <si>
    <t>равно или свыше 6 чел.</t>
  </si>
  <si>
    <t>менее 3 чел.</t>
  </si>
  <si>
    <t>равно или свыше 3 чел.</t>
  </si>
  <si>
    <t>менее 4 чел.</t>
  </si>
  <si>
    <t>равно или свыше 4 чел.</t>
  </si>
  <si>
    <t>менее 6 ед.</t>
  </si>
  <si>
    <t>равно или свыше 6 ед.</t>
  </si>
  <si>
    <t>Да, с осуществлением контроля</t>
  </si>
  <si>
    <t>Да, без контроля</t>
  </si>
  <si>
    <t>Процедура проведния входного контроля</t>
  </si>
  <si>
    <t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t>
  </si>
  <si>
    <t>Процедура проведения приемки (в т.ч. окончательный контроль, контрольная сборка и пр.)</t>
  </si>
  <si>
    <t>Копия процедуры проведения приемки, заверенная печатью организации и подписью руководителя.pdf</t>
  </si>
  <si>
    <t>Привлечение сторонней организации, с обеспечением контроля</t>
  </si>
  <si>
    <t>Наличие паспорта в соответствии с ГОСТ ___</t>
  </si>
  <si>
    <t>Паспорт в соответствии с ГОСТ ____.pdf</t>
  </si>
  <si>
    <t>Наличие производственного досье</t>
  </si>
  <si>
    <t>Производственное досье,  заверенное печатью организации и подписью руководителя.pdf</t>
  </si>
  <si>
    <t>*новый</t>
  </si>
  <si>
    <t>*замена на оценочный</t>
  </si>
  <si>
    <t>Литейное производство  (оценка наличия собственного производства)</t>
  </si>
  <si>
    <t>Производственные площади (количество, площадь, аренда/собственность), литейное оборудование</t>
  </si>
  <si>
    <t>Поясняющее письмо, фото, договор на приобретении готовых литейных изделий, сертификаты качества на приобретаемую продукцию и т.п.</t>
  </si>
  <si>
    <t xml:space="preserve">Форма № 10, Форма № 11 </t>
  </si>
  <si>
    <t>Собственное производство</t>
  </si>
  <si>
    <t>Приобретение готовых литых изделий</t>
  </si>
  <si>
    <t>Не используется</t>
  </si>
  <si>
    <t>Материалы и полуфабрикаты, используемые в производстве</t>
  </si>
  <si>
    <t>Договоры на приобретении материалов и полуфабрикатов, сертификаты качества на приобретаемую продукцию и т.п</t>
  </si>
  <si>
    <t>Наличие договоров на приобретение</t>
  </si>
  <si>
    <t>Отсутствие договоров на приобретение</t>
  </si>
  <si>
    <t>Предквалификационный отбор поставщиков сепараторов (сосуды, работающие под давлением свыше 0,05МПа)</t>
  </si>
  <si>
    <t>ПКО-06-21</t>
  </si>
  <si>
    <t>Сепараторы</t>
  </si>
  <si>
    <t>0000001219</t>
  </si>
  <si>
    <t>Сепараторы нефтегазовые НГС</t>
  </si>
  <si>
    <t>Сепараторы нефтегазовые со сбросом воды НГСВ</t>
  </si>
  <si>
    <t>Сепараторы факельные</t>
  </si>
  <si>
    <t>0000001223</t>
  </si>
  <si>
    <t>0000001224</t>
  </si>
  <si>
    <t>0000001225</t>
  </si>
  <si>
    <r>
      <t xml:space="preserve">Вид экономической деятельности включает все или один из следующих кодов ОКВЭД: 
</t>
    </r>
    <r>
      <rPr>
        <sz val="8"/>
        <color rgb="FFFF0000"/>
        <rFont val="Times New Roman"/>
        <family val="1"/>
        <charset val="204"/>
      </rPr>
      <t xml:space="preserve">25.29 </t>
    </r>
  </si>
  <si>
    <t>Согласие принять условия типовой формы договора и подписать его без протокола разногласий, согласие с формой плана контроля качества</t>
  </si>
  <si>
    <t>Письмо на фирменном бланке организации за подписью руководителя о согласии / несогласии с типовой формой договора и ПКК</t>
  </si>
  <si>
    <t>Предквалификационный отбор поставщиков сепараторов</t>
  </si>
  <si>
    <t>Газосепараторы</t>
  </si>
  <si>
    <t>0000001220</t>
  </si>
  <si>
    <t>Оценка возможности расчета показателей</t>
  </si>
  <si>
    <t>6.1</t>
  </si>
  <si>
    <t>Возможность расчета сепарирующих показателей (наличие в штате инженеров-технологов; наличие специализированного ПО, моделирующего потоки; наличие методик расчета и т.д.)</t>
  </si>
  <si>
    <t>6.2</t>
  </si>
  <si>
    <t>Подтверждение достижения гарантированных показателей в составе шеф-монтажных работ (проведение лабораторного замера среды до и после сепарации)</t>
  </si>
  <si>
    <t>Копии должностных инструкций, Приказов о назначении, Форма, заверенная печатью организации и подписью руководителя.pdf; Копии методик расчета</t>
  </si>
  <si>
    <t>Письмо на фирменном бланке организации о возможности / невозможности проведения лабораторного анализа среды в составе ШМР и ПНР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</si>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</sst>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color rgb="FF3333FF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3333FF"/>
      <name val="Times New Roman"/>
      <family val="1"/>
    </font>
    <font>
      <sz val="9"/>
      <name val="Times New Roman"/>
      <family val="1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b/>
      <sz val="11"/>
      <color rgb="FF92D050"/>
      <name val="Times New Roman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  <charset val="204"/>
    </font>
    <font>
      <sz val="11"/>
      <color rgb="FFFFFF00"/>
      <name val="Arial"/>
      <family val="2"/>
      <charset val="128"/>
    </font>
    <font>
      <sz val="14"/>
      <color rgb="FFFFFF00"/>
      <name val="Arial"/>
      <family val="2"/>
      <charset val="128"/>
    </font>
    <font>
      <b/>
      <sz val="11"/>
      <color rgb="FFFFFF00"/>
      <name val="Times New Roman"/>
      <family val="1"/>
      <charset val="204"/>
    </font>
    <font>
      <sz val="10"/>
      <color rgb="FFFFFF00"/>
      <name val="Cambria"/>
      <family val="1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9" fontId="13" fillId="0" borderId="0" applyFon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17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9" fontId="2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9" fontId="17" fillId="2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17" fillId="5" borderId="1" xfId="0" applyFont="1" applyFill="1" applyBorder="1">
      <alignment vertical="center"/>
    </xf>
    <xf numFmtId="0" fontId="20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9" fontId="2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hidden="1"/>
    </xf>
    <xf numFmtId="0" fontId="27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4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6" fillId="0" borderId="22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vertical="center" wrapText="1"/>
      <protection locked="0" hidden="1"/>
    </xf>
    <xf numFmtId="0" fontId="24" fillId="0" borderId="0" xfId="0" applyFont="1" applyProtection="1">
      <alignment vertical="center"/>
      <protection locked="0" hidden="1"/>
    </xf>
    <xf numFmtId="1" fontId="34" fillId="0" borderId="0" xfId="0" applyNumberFormat="1" applyFont="1" applyAlignment="1" applyProtection="1">
      <alignment vertical="center" wrapText="1"/>
      <protection locked="0"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Protection="1">
      <alignment vertical="center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25" fillId="2" borderId="7" xfId="0" applyFont="1" applyFill="1" applyBorder="1" applyAlignment="1" applyProtection="1">
      <alignment horizontal="center" vertical="center" wrapText="1"/>
      <protection locked="0"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Protection="1">
      <alignment vertical="center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25" fillId="2" borderId="8" xfId="0" applyFont="1" applyFill="1" applyBorder="1" applyAlignment="1" applyProtection="1">
      <alignment horizontal="center" vertical="center" wrapText="1"/>
      <protection locked="0"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Protection="1">
      <alignment vertical="center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25" fillId="2" borderId="11" xfId="0" applyFont="1" applyFill="1" applyBorder="1" applyAlignment="1" applyProtection="1">
      <alignment horizontal="center" vertical="center" wrapText="1"/>
      <protection locked="0"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Protection="1">
      <alignment vertical="center"/>
      <protection hidden="1"/>
    </xf>
    <xf numFmtId="0" fontId="8" fillId="0" borderId="66" xfId="0" applyFont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25" fillId="2" borderId="43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11" fillId="3" borderId="67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30" fillId="0" borderId="59" xfId="0" applyFont="1" applyBorder="1" applyAlignment="1" applyProtection="1">
      <alignment horizontal="center" vertical="center" wrapText="1"/>
      <protection locked="0"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24" fillId="2" borderId="59" xfId="0" applyFont="1" applyFill="1" applyBorder="1" applyAlignment="1" applyProtection="1">
      <alignment horizontal="center" vertical="center" wrapText="1"/>
      <protection locked="0" hidden="1"/>
    </xf>
    <xf numFmtId="0" fontId="2" fillId="0" borderId="32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30" fillId="0" borderId="61" xfId="0" applyFont="1" applyBorder="1" applyAlignment="1" applyProtection="1">
      <alignment horizontal="center" vertical="center" wrapText="1"/>
      <protection locked="0" hidden="1"/>
    </xf>
    <xf numFmtId="0" fontId="2" fillId="0" borderId="61" xfId="0" applyFont="1" applyBorder="1" applyAlignment="1" applyProtection="1">
      <alignment horizontal="center" vertical="center" wrapText="1"/>
      <protection locked="0" hidden="1"/>
    </xf>
    <xf numFmtId="9" fontId="2" fillId="0" borderId="6" xfId="0" applyNumberFormat="1" applyFont="1" applyBorder="1" applyAlignment="1" applyProtection="1">
      <alignment horizontal="center" vertical="center" wrapText="1"/>
      <protection hidden="1"/>
    </xf>
    <xf numFmtId="0" fontId="22" fillId="5" borderId="19" xfId="0" applyFont="1" applyFill="1" applyBorder="1" applyAlignment="1" applyProtection="1">
      <alignment horizontal="center" vertical="center" wrapText="1"/>
      <protection hidden="1"/>
    </xf>
    <xf numFmtId="0" fontId="2" fillId="0" borderId="73" xfId="0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 hidden="1"/>
    </xf>
    <xf numFmtId="0" fontId="30" fillId="0" borderId="57" xfId="0" applyFont="1" applyBorder="1" applyAlignment="1" applyProtection="1">
      <alignment horizontal="center" vertical="center" wrapText="1"/>
      <protection locked="0" hidden="1"/>
    </xf>
    <xf numFmtId="0" fontId="26" fillId="2" borderId="57" xfId="0" applyFont="1" applyFill="1" applyBorder="1" applyAlignment="1" applyProtection="1">
      <alignment horizontal="center" vertical="center" wrapText="1"/>
      <protection locked="0"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26" fillId="2" borderId="59" xfId="0" applyFont="1" applyFill="1" applyBorder="1" applyAlignment="1" applyProtection="1">
      <alignment horizontal="center" vertical="center" wrapText="1"/>
      <protection locked="0" hidden="1"/>
    </xf>
    <xf numFmtId="49" fontId="2" fillId="0" borderId="7" xfId="0" applyNumberFormat="1" applyFont="1" applyBorder="1" applyAlignment="1" applyProtection="1">
      <alignment horizontal="left" vertical="center" wrapText="1"/>
      <protection hidden="1"/>
    </xf>
    <xf numFmtId="49" fontId="8" fillId="0" borderId="53" xfId="0" applyNumberFormat="1" applyFont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8" fillId="0" borderId="47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49" fontId="8" fillId="0" borderId="55" xfId="0" applyNumberFormat="1" applyFont="1" applyBorder="1" applyAlignment="1" applyProtection="1">
      <alignment horizontal="center" vertical="center" wrapText="1"/>
      <protection hidden="1"/>
    </xf>
    <xf numFmtId="49" fontId="2" fillId="0" borderId="8" xfId="0" applyNumberFormat="1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49" xfId="0" applyFont="1" applyBorder="1" applyAlignment="1" applyProtection="1">
      <alignment vertical="center" wrapText="1"/>
      <protection hidden="1"/>
    </xf>
    <xf numFmtId="0" fontId="2" fillId="0" borderId="32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6" fillId="2" borderId="61" xfId="0" applyFont="1" applyFill="1" applyBorder="1" applyAlignment="1" applyProtection="1">
      <alignment horizontal="center" vertical="center" wrapText="1"/>
      <protection locked="0" hidden="1"/>
    </xf>
    <xf numFmtId="9" fontId="2" fillId="0" borderId="6" xfId="0" applyNumberFormat="1" applyFont="1" applyBorder="1" applyAlignment="1" applyProtection="1">
      <alignment horizontal="center" vertical="center" wrapText="1"/>
      <protection locked="0" hidden="1"/>
    </xf>
    <xf numFmtId="0" fontId="5" fillId="0" borderId="30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30" fillId="0" borderId="81" xfId="0" applyFont="1" applyBorder="1" applyAlignment="1" applyProtection="1">
      <alignment horizontal="center" vertical="center" wrapText="1"/>
      <protection locked="0" hidden="1"/>
    </xf>
    <xf numFmtId="0" fontId="2" fillId="0" borderId="81" xfId="0" applyFont="1" applyBorder="1" applyAlignment="1" applyProtection="1">
      <alignment horizontal="center" vertical="center" wrapText="1"/>
      <protection locked="0" hidden="1"/>
    </xf>
    <xf numFmtId="0" fontId="26" fillId="2" borderId="8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26" fillId="2" borderId="6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left" vertical="center" wrapText="1"/>
      <protection hidden="1"/>
    </xf>
    <xf numFmtId="0" fontId="2" fillId="0" borderId="22" xfId="0" applyFont="1" applyBorder="1" applyAlignment="1" applyProtection="1">
      <alignment horizontal="left" vertical="center" wrapText="1"/>
      <protection hidden="1"/>
    </xf>
    <xf numFmtId="49" fontId="2" fillId="0" borderId="22" xfId="0" applyNumberFormat="1" applyFont="1" applyBorder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left" vertical="center" wrapText="1"/>
      <protection hidden="1"/>
    </xf>
    <xf numFmtId="0" fontId="15" fillId="0" borderId="0" xfId="0" applyFont="1" applyProtection="1">
      <alignment vertical="center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23" fillId="5" borderId="19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49" fontId="8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24" fillId="0" borderId="81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4" fillId="0" borderId="61" xfId="0" applyFont="1" applyBorder="1" applyAlignment="1" applyProtection="1">
      <alignment horizontal="center" vertical="center"/>
      <protection hidden="1"/>
    </xf>
    <xf numFmtId="0" fontId="39" fillId="0" borderId="1" xfId="0" applyFont="1" applyBorder="1">
      <alignment vertical="center"/>
    </xf>
    <xf numFmtId="0" fontId="21" fillId="0" borderId="16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2" borderId="71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9" fontId="21" fillId="0" borderId="41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9" fontId="21" fillId="0" borderId="39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9" fontId="21" fillId="0" borderId="42" xfId="0" applyNumberFormat="1" applyFont="1" applyBorder="1" applyAlignment="1">
      <alignment horizontal="center" vertical="center"/>
    </xf>
    <xf numFmtId="0" fontId="19" fillId="2" borderId="72" xfId="0" applyFont="1" applyFill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71" xfId="0" applyFont="1" applyBorder="1">
      <alignment vertical="center"/>
    </xf>
    <xf numFmtId="0" fontId="19" fillId="0" borderId="7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7" fillId="0" borderId="21" xfId="0" applyFont="1" applyBorder="1">
      <alignment vertical="center"/>
    </xf>
    <xf numFmtId="0" fontId="17" fillId="0" borderId="22" xfId="0" applyFont="1" applyBorder="1">
      <alignment vertical="center"/>
    </xf>
    <xf numFmtId="0" fontId="19" fillId="0" borderId="22" xfId="0" applyFont="1" applyBorder="1">
      <alignment vertical="center"/>
    </xf>
    <xf numFmtId="0" fontId="17" fillId="0" borderId="24" xfId="0" applyFont="1" applyBorder="1">
      <alignment vertical="center"/>
    </xf>
    <xf numFmtId="0" fontId="39" fillId="0" borderId="25" xfId="0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72" xfId="0" applyFont="1" applyBorder="1">
      <alignment vertical="center"/>
    </xf>
    <xf numFmtId="0" fontId="4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22" xfId="0" applyFont="1" applyBorder="1" applyAlignment="1">
      <alignment wrapText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0" fontId="26" fillId="2" borderId="85" xfId="0" applyFont="1" applyFill="1" applyBorder="1" applyAlignment="1" applyProtection="1">
      <alignment horizontal="center" vertical="center" wrapText="1"/>
      <protection locked="0" hidden="1"/>
    </xf>
    <xf numFmtId="9" fontId="2" fillId="0" borderId="68" xfId="0" applyNumberFormat="1" applyFont="1" applyBorder="1" applyAlignment="1" applyProtection="1">
      <alignment horizontal="center" vertical="center" wrapText="1"/>
      <protection locked="0" hidden="1"/>
    </xf>
    <xf numFmtId="9" fontId="2" fillId="0" borderId="22" xfId="0" applyNumberFormat="1" applyFont="1" applyBorder="1" applyAlignment="1" applyProtection="1">
      <alignment horizontal="center" vertical="center" wrapText="1"/>
      <protection locked="0" hidden="1"/>
    </xf>
    <xf numFmtId="0" fontId="3" fillId="5" borderId="19" xfId="0" applyFont="1" applyFill="1" applyBorder="1" applyAlignment="1" applyProtection="1">
      <alignment horizontal="center" vertical="center" wrapText="1"/>
      <protection locked="0" hidden="1"/>
    </xf>
    <xf numFmtId="0" fontId="20" fillId="0" borderId="1" xfId="0" applyFont="1" applyBorder="1" applyAlignment="1">
      <alignment horizontal="center" vertical="center"/>
    </xf>
    <xf numFmtId="0" fontId="24" fillId="2" borderId="81" xfId="0" applyFont="1" applyFill="1" applyBorder="1" applyAlignment="1" applyProtection="1">
      <alignment horizontal="center" vertical="center" wrapText="1"/>
      <protection locked="0" hidden="1"/>
    </xf>
    <xf numFmtId="0" fontId="31" fillId="5" borderId="19" xfId="0" applyFont="1" applyFill="1" applyBorder="1" applyAlignment="1" applyProtection="1">
      <alignment horizontal="center" vertical="center" wrapText="1"/>
      <protection hidden="1"/>
    </xf>
    <xf numFmtId="9" fontId="2" fillId="0" borderId="57" xfId="0" applyNumberFormat="1" applyFont="1" applyBorder="1" applyAlignment="1" applyProtection="1">
      <alignment horizontal="center" vertical="center" wrapText="1"/>
      <protection hidden="1"/>
    </xf>
    <xf numFmtId="9" fontId="2" fillId="0" borderId="59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Protection="1">
      <alignment vertical="center"/>
      <protection locked="0" hidden="1"/>
    </xf>
    <xf numFmtId="0" fontId="1" fillId="0" borderId="5" xfId="0" applyFont="1" applyBorder="1" applyProtection="1">
      <alignment vertical="center"/>
      <protection locked="0" hidden="1"/>
    </xf>
    <xf numFmtId="0" fontId="1" fillId="0" borderId="49" xfId="0" applyFont="1" applyBorder="1" applyProtection="1">
      <alignment vertical="center"/>
      <protection locked="0" hidden="1"/>
    </xf>
    <xf numFmtId="0" fontId="30" fillId="0" borderId="85" xfId="0" applyFont="1" applyBorder="1" applyAlignment="1" applyProtection="1">
      <alignment horizontal="center" vertical="center" wrapText="1"/>
      <protection locked="0" hidden="1"/>
    </xf>
    <xf numFmtId="0" fontId="2" fillId="0" borderId="85" xfId="0" applyFont="1" applyBorder="1" applyAlignment="1" applyProtection="1">
      <alignment horizontal="center" vertical="center" wrapText="1"/>
      <protection hidden="1"/>
    </xf>
    <xf numFmtId="0" fontId="24" fillId="2" borderId="85" xfId="0" applyFont="1" applyFill="1" applyBorder="1" applyAlignment="1" applyProtection="1">
      <alignment horizontal="center" vertical="center" wrapText="1"/>
      <protection locked="0" hidden="1"/>
    </xf>
    <xf numFmtId="9" fontId="2" fillId="0" borderId="85" xfId="0" applyNumberFormat="1" applyFont="1" applyBorder="1" applyAlignment="1" applyProtection="1">
      <alignment horizontal="center" vertical="center" wrapText="1"/>
      <protection hidden="1"/>
    </xf>
    <xf numFmtId="0" fontId="26" fillId="2" borderId="81" xfId="0" applyFont="1" applyFill="1" applyBorder="1" applyAlignment="1" applyProtection="1">
      <alignment horizontal="center" vertical="center" wrapText="1"/>
      <protection locked="0" hidden="1"/>
    </xf>
    <xf numFmtId="0" fontId="30" fillId="5" borderId="19" xfId="0" applyFont="1" applyFill="1" applyBorder="1" applyAlignment="1" applyProtection="1">
      <alignment horizontal="center" vertical="center" wrapText="1"/>
      <protection locked="0" hidden="1"/>
    </xf>
    <xf numFmtId="0" fontId="2" fillId="5" borderId="19" xfId="0" applyFont="1" applyFill="1" applyBorder="1" applyAlignment="1" applyProtection="1">
      <alignment horizontal="center" vertical="center" wrapText="1"/>
      <protection hidden="1"/>
    </xf>
    <xf numFmtId="49" fontId="29" fillId="5" borderId="19" xfId="0" applyNumberFormat="1" applyFont="1" applyFill="1" applyBorder="1" applyAlignment="1" applyProtection="1">
      <alignment horizontal="center" vertical="center"/>
      <protection hidden="1"/>
    </xf>
    <xf numFmtId="49" fontId="29" fillId="5" borderId="20" xfId="0" applyNumberFormat="1" applyFont="1" applyFill="1" applyBorder="1" applyAlignment="1" applyProtection="1">
      <alignment horizontal="center" vertical="center"/>
      <protection hidden="1"/>
    </xf>
    <xf numFmtId="0" fontId="16" fillId="5" borderId="19" xfId="0" applyFont="1" applyFill="1" applyBorder="1" applyProtection="1">
      <alignment vertical="center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locked="0" hidden="1"/>
    </xf>
    <xf numFmtId="0" fontId="20" fillId="0" borderId="1" xfId="0" applyFont="1" applyBorder="1">
      <alignment vertical="center"/>
    </xf>
    <xf numFmtId="0" fontId="17" fillId="2" borderId="1" xfId="0" applyFont="1" applyFill="1" applyBorder="1">
      <alignment vertical="center"/>
    </xf>
    <xf numFmtId="0" fontId="19" fillId="0" borderId="1" xfId="0" applyFont="1" applyBorder="1">
      <alignment vertical="center"/>
    </xf>
    <xf numFmtId="0" fontId="39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1" fillId="0" borderId="87" xfId="0" applyFont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42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 wrapText="1"/>
      <protection locked="0" hidden="1"/>
    </xf>
    <xf numFmtId="1" fontId="45" fillId="0" borderId="0" xfId="0" applyNumberFormat="1" applyFont="1" applyAlignment="1" applyProtection="1">
      <alignment vertical="center" wrapText="1"/>
      <protection locked="0" hidden="1"/>
    </xf>
    <xf numFmtId="0" fontId="46" fillId="5" borderId="19" xfId="0" applyFont="1" applyFill="1" applyBorder="1" applyAlignment="1" applyProtection="1">
      <alignment horizontal="center" vertical="center" wrapText="1"/>
      <protection hidden="1"/>
    </xf>
    <xf numFmtId="0" fontId="42" fillId="0" borderId="44" xfId="0" applyFont="1" applyBorder="1" applyAlignment="1" applyProtection="1">
      <alignment horizontal="center" vertical="center" wrapText="1"/>
      <protection hidden="1"/>
    </xf>
    <xf numFmtId="0" fontId="42" fillId="0" borderId="45" xfId="0" applyFont="1" applyBorder="1" applyAlignment="1" applyProtection="1">
      <alignment horizontal="center" vertical="center" wrapText="1"/>
      <protection hidden="1"/>
    </xf>
    <xf numFmtId="0" fontId="42" fillId="0" borderId="50" xfId="0" applyFont="1" applyBorder="1" applyAlignment="1" applyProtection="1">
      <alignment horizontal="center" vertical="center" wrapText="1"/>
      <protection hidden="1"/>
    </xf>
    <xf numFmtId="0" fontId="42" fillId="0" borderId="66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7" fillId="0" borderId="73" xfId="0" applyFont="1" applyBorder="1" applyAlignment="1" applyProtection="1">
      <alignment horizontal="center" vertical="center" wrapText="1"/>
      <protection locked="0" hidden="1"/>
    </xf>
    <xf numFmtId="0" fontId="47" fillId="2" borderId="31" xfId="0" applyFont="1" applyFill="1" applyBorder="1" applyAlignment="1" applyProtection="1">
      <alignment horizontal="center" vertical="center" wrapText="1"/>
      <protection locked="0" hidden="1"/>
    </xf>
    <xf numFmtId="0" fontId="47" fillId="2" borderId="40" xfId="0" applyFont="1" applyFill="1" applyBorder="1" applyAlignment="1" applyProtection="1">
      <alignment horizontal="center" vertical="center" wrapText="1"/>
      <protection locked="0" hidden="1"/>
    </xf>
    <xf numFmtId="0" fontId="47" fillId="5" borderId="19" xfId="0" applyFont="1" applyFill="1" applyBorder="1" applyAlignment="1" applyProtection="1">
      <alignment horizontal="center" vertical="center" wrapText="1"/>
      <protection locked="0" hidden="1"/>
    </xf>
    <xf numFmtId="0" fontId="47" fillId="2" borderId="73" xfId="0" applyFont="1" applyFill="1" applyBorder="1" applyAlignment="1" applyProtection="1">
      <alignment horizontal="center" vertical="center" wrapText="1"/>
      <protection locked="0" hidden="1"/>
    </xf>
    <xf numFmtId="0" fontId="47" fillId="2" borderId="32" xfId="0" applyFont="1" applyFill="1" applyBorder="1" applyAlignment="1" applyProtection="1">
      <alignment horizontal="center" vertical="center" wrapText="1"/>
      <protection locked="0" hidden="1"/>
    </xf>
    <xf numFmtId="0" fontId="47" fillId="0" borderId="32" xfId="0" applyFont="1" applyBorder="1" applyAlignment="1" applyProtection="1">
      <alignment horizontal="center" vertical="center" wrapText="1"/>
      <protection locked="0" hidden="1"/>
    </xf>
    <xf numFmtId="0" fontId="42" fillId="0" borderId="22" xfId="0" applyFont="1" applyBorder="1" applyAlignment="1" applyProtection="1">
      <alignment horizontal="center" vertical="center" wrapText="1"/>
      <protection hidden="1"/>
    </xf>
    <xf numFmtId="0" fontId="47" fillId="2" borderId="30" xfId="0" applyFont="1" applyFill="1" applyBorder="1" applyAlignment="1" applyProtection="1">
      <alignment horizontal="center" vertical="center" wrapText="1"/>
      <protection locked="0" hidden="1"/>
    </xf>
    <xf numFmtId="0" fontId="48" fillId="0" borderId="0" xfId="0" applyFont="1">
      <alignment vertical="center"/>
    </xf>
    <xf numFmtId="0" fontId="2" fillId="0" borderId="73" xfId="0" applyFont="1" applyBorder="1" applyAlignment="1" applyProtection="1">
      <alignment vertical="center" wrapText="1"/>
      <protection hidden="1"/>
    </xf>
    <xf numFmtId="49" fontId="2" fillId="0" borderId="43" xfId="0" applyNumberFormat="1" applyFont="1" applyBorder="1" applyAlignment="1" applyProtection="1">
      <alignment vertical="center" wrapText="1"/>
      <protection hidden="1"/>
    </xf>
    <xf numFmtId="49" fontId="8" fillId="0" borderId="66" xfId="0" applyNumberFormat="1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49" fontId="19" fillId="2" borderId="0" xfId="0" applyNumberFormat="1" applyFont="1" applyFill="1" applyAlignment="1">
      <alignment vertical="center" wrapText="1"/>
    </xf>
    <xf numFmtId="49" fontId="19" fillId="6" borderId="0" xfId="0" applyNumberFormat="1" applyFont="1" applyFill="1" applyAlignment="1">
      <alignment vertical="center" wrapText="1"/>
    </xf>
    <xf numFmtId="49" fontId="19" fillId="6" borderId="1" xfId="0" applyNumberFormat="1" applyFont="1" applyFill="1" applyBorder="1" applyAlignment="1">
      <alignment vertical="center" wrapText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49" fontId="20" fillId="2" borderId="1" xfId="0" applyNumberFormat="1" applyFont="1" applyFill="1" applyBorder="1" applyAlignment="1">
      <alignment vertical="center" wrapText="1"/>
    </xf>
    <xf numFmtId="49" fontId="4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0" fillId="0" borderId="73" xfId="0" applyFont="1" applyBorder="1" applyAlignment="1" applyProtection="1">
      <alignment horizontal="center" vertical="center" wrapText="1"/>
      <protection locked="0" hidden="1"/>
    </xf>
    <xf numFmtId="9" fontId="2" fillId="0" borderId="74" xfId="0" applyNumberFormat="1" applyFont="1" applyBorder="1" applyAlignment="1" applyProtection="1">
      <alignment horizontal="center" vertical="center" wrapText="1"/>
      <protection locked="0" hidden="1"/>
    </xf>
    <xf numFmtId="9" fontId="2" fillId="0" borderId="9" xfId="0" applyNumberFormat="1" applyFont="1" applyBorder="1" applyAlignment="1" applyProtection="1">
      <alignment horizontal="center" vertical="center" wrapText="1"/>
      <protection locked="0"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9" fontId="2" fillId="0" borderId="74" xfId="0" applyNumberFormat="1" applyFont="1" applyBorder="1" applyAlignment="1" applyProtection="1">
      <alignment horizontal="center" vertical="center" wrapText="1"/>
      <protection locked="0" hidden="1"/>
    </xf>
    <xf numFmtId="9" fontId="2" fillId="0" borderId="9" xfId="0" applyNumberFormat="1" applyFont="1" applyBorder="1" applyAlignment="1" applyProtection="1">
      <alignment horizontal="center" vertical="center" wrapText="1"/>
      <protection locked="0" hidden="1"/>
    </xf>
    <xf numFmtId="0" fontId="2" fillId="0" borderId="7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74" xfId="0" applyBorder="1" applyAlignment="1" applyProtection="1">
      <alignment horizontal="center" vertical="center" wrapText="1"/>
      <protection locked="0" hidden="1"/>
    </xf>
    <xf numFmtId="0" fontId="0" fillId="0" borderId="9" xfId="0" applyBorder="1" applyAlignment="1" applyProtection="1">
      <alignment horizontal="center" vertical="center" wrapText="1"/>
      <protection locked="0" hidden="1"/>
    </xf>
    <xf numFmtId="0" fontId="0" fillId="0" borderId="52" xfId="0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  <xf numFmtId="9" fontId="2" fillId="0" borderId="52" xfId="0" applyNumberFormat="1" applyFont="1" applyBorder="1" applyAlignment="1" applyProtection="1">
      <alignment horizontal="center" vertical="center" wrapText="1"/>
      <protection locked="0" hidden="1"/>
    </xf>
    <xf numFmtId="9" fontId="2" fillId="0" borderId="10" xfId="0" applyNumberFormat="1" applyFont="1" applyBorder="1" applyAlignment="1" applyProtection="1">
      <alignment horizontal="center" vertical="center" wrapText="1"/>
      <protection locked="0" hidden="1"/>
    </xf>
    <xf numFmtId="9" fontId="2" fillId="0" borderId="51" xfId="0" applyNumberFormat="1" applyFont="1" applyBorder="1" applyAlignment="1" applyProtection="1">
      <alignment horizontal="center" vertical="center" wrapText="1"/>
      <protection locked="0" hidden="1"/>
    </xf>
    <xf numFmtId="9" fontId="2" fillId="0" borderId="12" xfId="0" applyNumberFormat="1" applyFont="1" applyBorder="1" applyAlignment="1" applyProtection="1">
      <alignment horizontal="center" vertical="center" wrapText="1"/>
      <protection locked="0" hidden="1"/>
    </xf>
    <xf numFmtId="9" fontId="2" fillId="0" borderId="86" xfId="0" applyNumberFormat="1" applyFont="1" applyBorder="1" applyAlignment="1" applyProtection="1">
      <alignment horizontal="center" vertical="center" wrapText="1"/>
      <protection locked="0" hidden="1"/>
    </xf>
    <xf numFmtId="9" fontId="2" fillId="0" borderId="46" xfId="0" applyNumberFormat="1" applyFont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6" fillId="3" borderId="18" xfId="0" applyFont="1" applyFill="1" applyBorder="1" applyAlignment="1" applyProtection="1">
      <alignment horizontal="center" vertical="center"/>
      <protection hidden="1"/>
    </xf>
    <xf numFmtId="0" fontId="37" fillId="3" borderId="20" xfId="0" applyFont="1" applyFill="1" applyBorder="1" applyAlignment="1" applyProtection="1">
      <alignment horizontal="center" vertical="center"/>
      <protection hidden="1"/>
    </xf>
    <xf numFmtId="49" fontId="36" fillId="3" borderId="18" xfId="0" applyNumberFormat="1" applyFont="1" applyFill="1" applyBorder="1" applyAlignment="1" applyProtection="1">
      <alignment horizontal="center" vertical="center"/>
      <protection hidden="1"/>
    </xf>
    <xf numFmtId="49" fontId="36" fillId="3" borderId="19" xfId="0" applyNumberFormat="1" applyFont="1" applyFill="1" applyBorder="1" applyAlignment="1" applyProtection="1">
      <alignment horizontal="center" vertical="center"/>
      <protection hidden="1"/>
    </xf>
    <xf numFmtId="49" fontId="36" fillId="3" borderId="20" xfId="0" applyNumberFormat="1" applyFont="1" applyFill="1" applyBorder="1" applyAlignment="1" applyProtection="1">
      <alignment horizontal="center" vertical="center"/>
      <protection hidden="1"/>
    </xf>
    <xf numFmtId="0" fontId="11" fillId="3" borderId="19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left" vertical="center" wrapText="1"/>
      <protection hidden="1"/>
    </xf>
    <xf numFmtId="0" fontId="14" fillId="0" borderId="27" xfId="0" applyFont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14" fillId="0" borderId="28" xfId="0" applyFont="1" applyBorder="1" applyAlignment="1" applyProtection="1">
      <alignment vertical="center" wrapText="1"/>
      <protection hidden="1"/>
    </xf>
    <xf numFmtId="0" fontId="14" fillId="0" borderId="13" xfId="0" applyFont="1" applyBorder="1" applyAlignment="1" applyProtection="1">
      <alignment vertical="center" wrapText="1"/>
      <protection hidden="1"/>
    </xf>
    <xf numFmtId="0" fontId="0" fillId="0" borderId="13" xfId="0" applyBorder="1" applyProtection="1">
      <alignment vertical="center"/>
      <protection hidden="1"/>
    </xf>
    <xf numFmtId="0" fontId="2" fillId="0" borderId="51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74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86" xfId="0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33" fillId="0" borderId="30" xfId="0" applyFont="1" applyBorder="1" applyAlignment="1" applyProtection="1">
      <alignment horizontal="left" vertical="center" wrapText="1"/>
      <protection hidden="1"/>
    </xf>
    <xf numFmtId="0" fontId="33" fillId="0" borderId="57" xfId="0" applyFont="1" applyBorder="1" applyAlignment="1" applyProtection="1">
      <alignment horizontal="left" vertical="center" wrapText="1"/>
      <protection hidden="1"/>
    </xf>
    <xf numFmtId="0" fontId="33" fillId="0" borderId="58" xfId="0" applyFont="1" applyBorder="1" applyAlignment="1" applyProtection="1">
      <alignment horizontal="left" vertical="center" wrapText="1"/>
      <protection hidden="1"/>
    </xf>
    <xf numFmtId="0" fontId="33" fillId="2" borderId="63" xfId="0" applyFont="1" applyFill="1" applyBorder="1" applyAlignment="1" applyProtection="1">
      <alignment vertical="center" wrapText="1"/>
      <protection locked="0" hidden="1"/>
    </xf>
    <xf numFmtId="0" fontId="34" fillId="0" borderId="44" xfId="0" applyFont="1" applyBorder="1" applyAlignment="1" applyProtection="1">
      <alignment vertical="center" wrapText="1"/>
      <protection locked="0" hidden="1"/>
    </xf>
    <xf numFmtId="0" fontId="34" fillId="0" borderId="12" xfId="0" applyFont="1" applyBorder="1" applyAlignment="1" applyProtection="1">
      <alignment vertical="center" wrapText="1"/>
      <protection locked="0" hidden="1"/>
    </xf>
    <xf numFmtId="0" fontId="33" fillId="0" borderId="31" xfId="0" applyFont="1" applyBorder="1" applyAlignment="1" applyProtection="1">
      <alignment horizontal="left" vertical="center" wrapText="1"/>
      <protection hidden="1"/>
    </xf>
    <xf numFmtId="0" fontId="33" fillId="0" borderId="59" xfId="0" applyFont="1" applyBorder="1" applyAlignment="1" applyProtection="1">
      <alignment horizontal="left" vertical="center" wrapText="1"/>
      <protection hidden="1"/>
    </xf>
    <xf numFmtId="0" fontId="33" fillId="0" borderId="60" xfId="0" applyFont="1" applyBorder="1" applyAlignment="1" applyProtection="1">
      <alignment horizontal="left" vertical="center" wrapText="1"/>
      <protection hidden="1"/>
    </xf>
    <xf numFmtId="0" fontId="33" fillId="2" borderId="64" xfId="0" applyFont="1" applyFill="1" applyBorder="1" applyAlignment="1" applyProtection="1">
      <alignment horizontal="left" vertical="center" wrapText="1"/>
      <protection locked="0" hidden="1"/>
    </xf>
    <xf numFmtId="0" fontId="34" fillId="0" borderId="45" xfId="0" applyFont="1" applyBorder="1" applyAlignment="1" applyProtection="1">
      <alignment vertical="center" wrapText="1"/>
      <protection locked="0" hidden="1"/>
    </xf>
    <xf numFmtId="0" fontId="34" fillId="0" borderId="9" xfId="0" applyFont="1" applyBorder="1" applyAlignment="1" applyProtection="1">
      <alignment vertical="center" wrapText="1"/>
      <protection locked="0" hidden="1"/>
    </xf>
    <xf numFmtId="0" fontId="1" fillId="2" borderId="83" xfId="0" applyFont="1" applyFill="1" applyBorder="1" applyProtection="1">
      <alignment vertical="center"/>
      <protection locked="0" hidden="1"/>
    </xf>
    <xf numFmtId="0" fontId="0" fillId="2" borderId="84" xfId="0" applyFill="1" applyBorder="1" applyProtection="1">
      <alignment vertical="center"/>
      <protection locked="0" hidden="1"/>
    </xf>
    <xf numFmtId="0" fontId="1" fillId="2" borderId="77" xfId="0" applyFont="1" applyFill="1" applyBorder="1" applyProtection="1">
      <alignment vertical="center"/>
      <protection locked="0" hidden="1"/>
    </xf>
    <xf numFmtId="0" fontId="0" fillId="2" borderId="78" xfId="0" applyFill="1" applyBorder="1" applyProtection="1">
      <alignment vertical="center"/>
      <protection locked="0" hidden="1"/>
    </xf>
    <xf numFmtId="0" fontId="11" fillId="3" borderId="75" xfId="0" applyFont="1" applyFill="1" applyBorder="1" applyAlignment="1" applyProtection="1">
      <alignment horizontal="center" vertical="center" wrapText="1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33" fillId="0" borderId="32" xfId="0" applyFont="1" applyBorder="1" applyAlignment="1" applyProtection="1">
      <alignment horizontal="left" vertical="center" wrapText="1"/>
      <protection hidden="1"/>
    </xf>
    <xf numFmtId="0" fontId="33" fillId="0" borderId="61" xfId="0" applyFont="1" applyBorder="1" applyAlignment="1" applyProtection="1">
      <alignment horizontal="left" vertical="center" wrapText="1"/>
      <protection hidden="1"/>
    </xf>
    <xf numFmtId="0" fontId="33" fillId="0" borderId="62" xfId="0" applyFont="1" applyBorder="1" applyAlignment="1" applyProtection="1">
      <alignment horizontal="left" vertical="center" wrapText="1"/>
      <protection hidden="1"/>
    </xf>
    <xf numFmtId="1" fontId="33" fillId="2" borderId="65" xfId="0" applyNumberFormat="1" applyFont="1" applyFill="1" applyBorder="1" applyAlignment="1" applyProtection="1">
      <alignment horizontal="left" vertical="center" wrapText="1"/>
      <protection locked="0" hidden="1"/>
    </xf>
    <xf numFmtId="1" fontId="34" fillId="0" borderId="50" xfId="0" applyNumberFormat="1" applyFont="1" applyBorder="1" applyAlignment="1" applyProtection="1">
      <alignment vertical="center" wrapText="1"/>
      <protection locked="0" hidden="1"/>
    </xf>
    <xf numFmtId="1" fontId="34" fillId="0" borderId="10" xfId="0" applyNumberFormat="1" applyFont="1" applyBorder="1" applyAlignment="1" applyProtection="1">
      <alignment vertical="center" wrapText="1"/>
      <protection locked="0" hidden="1"/>
    </xf>
    <xf numFmtId="0" fontId="2" fillId="0" borderId="74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5" fillId="0" borderId="82" xfId="0" applyFont="1" applyBorder="1" applyAlignment="1" applyProtection="1">
      <alignment horizontal="left" vertical="center" wrapText="1"/>
      <protection hidden="1"/>
    </xf>
    <xf numFmtId="0" fontId="5" fillId="0" borderId="48" xfId="0" applyFont="1" applyBorder="1" applyAlignment="1" applyProtection="1">
      <alignment horizontal="left" vertical="center" wrapText="1"/>
      <protection hidden="1"/>
    </xf>
    <xf numFmtId="0" fontId="5" fillId="0" borderId="74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2" fillId="0" borderId="82" xfId="0" applyFont="1" applyBorder="1" applyAlignment="1" applyProtection="1">
      <alignment horizontal="left" vertical="center" wrapText="1"/>
      <protection hidden="1"/>
    </xf>
    <xf numFmtId="0" fontId="2" fillId="0" borderId="48" xfId="0" applyFont="1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0" fillId="0" borderId="33" xfId="0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0" fillId="0" borderId="34" xfId="0" applyBorder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75" xfId="0" applyFont="1" applyBorder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left" vertical="center" wrapText="1"/>
      <protection hidden="1"/>
    </xf>
    <xf numFmtId="0" fontId="0" fillId="0" borderId="27" xfId="0" applyBorder="1" applyProtection="1">
      <alignment vertical="center"/>
      <protection hidden="1"/>
    </xf>
    <xf numFmtId="0" fontId="0" fillId="0" borderId="29" xfId="0" applyBorder="1" applyProtection="1">
      <alignment vertical="center"/>
      <protection hidden="1"/>
    </xf>
    <xf numFmtId="0" fontId="28" fillId="0" borderId="69" xfId="0" applyFont="1" applyBorder="1" applyAlignment="1" applyProtection="1">
      <alignment horizontal="center" vertical="center" wrapText="1"/>
      <protection locked="0" hidden="1"/>
    </xf>
    <xf numFmtId="0" fontId="0" fillId="0" borderId="70" xfId="0" applyBorder="1" applyAlignment="1" applyProtection="1">
      <alignment horizontal="center" vertical="center"/>
      <protection locked="0" hidden="1"/>
    </xf>
    <xf numFmtId="0" fontId="1" fillId="2" borderId="79" xfId="0" applyFont="1" applyFill="1" applyBorder="1" applyProtection="1">
      <alignment vertical="center"/>
      <protection locked="0" hidden="1"/>
    </xf>
    <xf numFmtId="0" fontId="0" fillId="2" borderId="80" xfId="0" applyFill="1" applyBorder="1" applyProtection="1">
      <alignment vertical="center"/>
      <protection locked="0"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11" fillId="3" borderId="76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30" xfId="0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37" fillId="3" borderId="23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 horizontal="center" vertical="center"/>
      <protection hidden="1"/>
    </xf>
    <xf numFmtId="0" fontId="11" fillId="3" borderId="90" xfId="0" applyFont="1" applyFill="1" applyBorder="1" applyAlignment="1" applyProtection="1">
      <alignment horizontal="center" vertical="center" wrapText="1"/>
      <protection hidden="1"/>
    </xf>
    <xf numFmtId="0" fontId="11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89" xfId="0" applyBorder="1" applyAlignment="1" applyProtection="1">
      <alignment horizontal="center" vertical="center" wrapText="1"/>
      <protection hidden="1"/>
    </xf>
    <xf numFmtId="0" fontId="36" fillId="3" borderId="24" xfId="0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Protection="1">
      <alignment vertical="center"/>
      <protection locked="0" hidden="1"/>
    </xf>
    <xf numFmtId="0" fontId="0" fillId="2" borderId="12" xfId="0" applyFill="1" applyBorder="1" applyProtection="1">
      <alignment vertical="center"/>
      <protection locked="0" hidden="1"/>
    </xf>
    <xf numFmtId="0" fontId="1" fillId="2" borderId="45" xfId="0" applyFont="1" applyFill="1" applyBorder="1" applyProtection="1">
      <alignment vertical="center"/>
      <protection locked="0" hidden="1"/>
    </xf>
    <xf numFmtId="0" fontId="0" fillId="2" borderId="9" xfId="0" applyFill="1" applyBorder="1" applyProtection="1">
      <alignment vertical="center"/>
      <protection locked="0" hidden="1"/>
    </xf>
    <xf numFmtId="0" fontId="1" fillId="2" borderId="50" xfId="0" applyFont="1" applyFill="1" applyBorder="1" applyProtection="1">
      <alignment vertical="center"/>
      <protection locked="0" hidden="1"/>
    </xf>
    <xf numFmtId="0" fontId="0" fillId="2" borderId="10" xfId="0" applyFill="1" applyBorder="1" applyProtection="1">
      <alignment vertical="center"/>
      <protection locked="0" hidden="1"/>
    </xf>
    <xf numFmtId="49" fontId="8" fillId="0" borderId="7" xfId="0" applyNumberFormat="1" applyFont="1" applyBorder="1" applyAlignment="1" applyProtection="1">
      <alignment horizontal="center" vertical="center" wrapText="1"/>
      <protection hidden="1"/>
    </xf>
    <xf numFmtId="49" fontId="8" fillId="0" borderId="11" xfId="0" applyNumberFormat="1" applyFont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4"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33CC33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55" lockText="1" noThreeD="1"/>
</file>

<file path=xl/ctrlProps/ctrlProp10.xml><?xml version="1.0" encoding="utf-8"?>
<formControlPr xmlns="http://schemas.microsoft.com/office/spreadsheetml/2009/9/main" objectType="CheckBox" fmlaLink="$I$69" lockText="1" noThreeD="1"/>
</file>

<file path=xl/ctrlProps/ctrlProp11.xml><?xml version="1.0" encoding="utf-8"?>
<formControlPr xmlns="http://schemas.microsoft.com/office/spreadsheetml/2009/9/main" objectType="CheckBox" fmlaLink="$I$69" lockText="1" noThreeD="1"/>
</file>

<file path=xl/ctrlProps/ctrlProp12.xml><?xml version="1.0" encoding="utf-8"?>
<formControlPr xmlns="http://schemas.microsoft.com/office/spreadsheetml/2009/9/main" objectType="CheckBox" fmlaLink="$I$69" lockText="1" noThreeD="1"/>
</file>

<file path=xl/ctrlProps/ctrlProp13.xml><?xml version="1.0" encoding="utf-8"?>
<formControlPr xmlns="http://schemas.microsoft.com/office/spreadsheetml/2009/9/main" objectType="CheckBox" fmlaLink="$I$74" lockText="1" noThreeD="1"/>
</file>

<file path=xl/ctrlProps/ctrlProp14.xml><?xml version="1.0" encoding="utf-8"?>
<formControlPr xmlns="http://schemas.microsoft.com/office/spreadsheetml/2009/9/main" objectType="CheckBox" fmlaLink="$I$72" lockText="1" noThreeD="1"/>
</file>

<file path=xl/ctrlProps/ctrlProp15.xml><?xml version="1.0" encoding="utf-8"?>
<formControlPr xmlns="http://schemas.microsoft.com/office/spreadsheetml/2009/9/main" objectType="CheckBox" fmlaLink="$I$73" lockText="1" noThreeD="1"/>
</file>

<file path=xl/ctrlProps/ctrlProp16.xml><?xml version="1.0" encoding="utf-8"?>
<formControlPr xmlns="http://schemas.microsoft.com/office/spreadsheetml/2009/9/main" objectType="CheckBox" fmlaLink="$I$74" lockText="1" noThreeD="1"/>
</file>

<file path=xl/ctrlProps/ctrlProp17.xml><?xml version="1.0" encoding="utf-8"?>
<formControlPr xmlns="http://schemas.microsoft.com/office/spreadsheetml/2009/9/main" objectType="CheckBox" fmlaLink="$I$75" lockText="1" noThreeD="1"/>
</file>

<file path=xl/ctrlProps/ctrlProp18.xml><?xml version="1.0" encoding="utf-8"?>
<formControlPr xmlns="http://schemas.microsoft.com/office/spreadsheetml/2009/9/main" objectType="CheckBox" fmlaLink="$I$75" lockText="1" noThreeD="1"/>
</file>

<file path=xl/ctrlProps/ctrlProp19.xml><?xml version="1.0" encoding="utf-8"?>
<formControlPr xmlns="http://schemas.microsoft.com/office/spreadsheetml/2009/9/main" objectType="CheckBox" fmlaLink="$I$74" lockText="1" noThreeD="1"/>
</file>

<file path=xl/ctrlProps/ctrlProp2.xml><?xml version="1.0" encoding="utf-8"?>
<formControlPr xmlns="http://schemas.microsoft.com/office/spreadsheetml/2009/9/main" objectType="CheckBox" fmlaLink="$I$56" lockText="1" noThreeD="1"/>
</file>

<file path=xl/ctrlProps/ctrlProp20.xml><?xml version="1.0" encoding="utf-8"?>
<formControlPr xmlns="http://schemas.microsoft.com/office/spreadsheetml/2009/9/main" objectType="CheckBox" fmlaLink="$I$75" lockText="1" noThreeD="1"/>
</file>

<file path=xl/ctrlProps/ctrlProp21.xml><?xml version="1.0" encoding="utf-8"?>
<formControlPr xmlns="http://schemas.microsoft.com/office/spreadsheetml/2009/9/main" objectType="CheckBox" fmlaLink="$I$74" lockText="1" noThreeD="1"/>
</file>

<file path=xl/ctrlProps/ctrlProp22.xml><?xml version="1.0" encoding="utf-8"?>
<formControlPr xmlns="http://schemas.microsoft.com/office/spreadsheetml/2009/9/main" objectType="CheckBox" fmlaLink="$I$74" lockText="1" noThreeD="1"/>
</file>

<file path=xl/ctrlProps/ctrlProp23.xml><?xml version="1.0" encoding="utf-8"?>
<formControlPr xmlns="http://schemas.microsoft.com/office/spreadsheetml/2009/9/main" objectType="CheckBox" fmlaLink="$I$74" lockText="1" noThreeD="1"/>
</file>

<file path=xl/ctrlProps/ctrlProp24.xml><?xml version="1.0" encoding="utf-8"?>
<formControlPr xmlns="http://schemas.microsoft.com/office/spreadsheetml/2009/9/main" objectType="CheckBox" fmlaLink="$I$74" lockText="1" noThreeD="1"/>
</file>

<file path=xl/ctrlProps/ctrlProp25.xml><?xml version="1.0" encoding="utf-8"?>
<formControlPr xmlns="http://schemas.microsoft.com/office/spreadsheetml/2009/9/main" objectType="CheckBox" fmlaLink="$I$75" lockText="1" noThreeD="1"/>
</file>

<file path=xl/ctrlProps/ctrlProp26.xml><?xml version="1.0" encoding="utf-8"?>
<formControlPr xmlns="http://schemas.microsoft.com/office/spreadsheetml/2009/9/main" objectType="CheckBox" fmlaLink="$I$89" lockText="1" noThreeD="1"/>
</file>

<file path=xl/ctrlProps/ctrlProp27.xml><?xml version="1.0" encoding="utf-8"?>
<formControlPr xmlns="http://schemas.microsoft.com/office/spreadsheetml/2009/9/main" objectType="CheckBox" fmlaLink="$I$90" lockText="1" noThreeD="1"/>
</file>

<file path=xl/ctrlProps/ctrlProp28.xml><?xml version="1.0" encoding="utf-8"?>
<formControlPr xmlns="http://schemas.microsoft.com/office/spreadsheetml/2009/9/main" objectType="CheckBox" fmlaLink="$I$91" lockText="1" noThreeD="1"/>
</file>

<file path=xl/ctrlProps/ctrlProp29.xml><?xml version="1.0" encoding="utf-8"?>
<formControlPr xmlns="http://schemas.microsoft.com/office/spreadsheetml/2009/9/main" objectType="CheckBox" fmlaLink="$I$92" lockText="1" noThreeD="1"/>
</file>

<file path=xl/ctrlProps/ctrlProp3.xml><?xml version="1.0" encoding="utf-8"?>
<formControlPr xmlns="http://schemas.microsoft.com/office/spreadsheetml/2009/9/main" objectType="CheckBox" fmlaLink="$I$57" lockText="1" noThreeD="1"/>
</file>

<file path=xl/ctrlProps/ctrlProp30.xml><?xml version="1.0" encoding="utf-8"?>
<formControlPr xmlns="http://schemas.microsoft.com/office/spreadsheetml/2009/9/main" objectType="CheckBox" fmlaLink="$I$93" lockText="1" noThreeD="1"/>
</file>

<file path=xl/ctrlProps/ctrlProp31.xml><?xml version="1.0" encoding="utf-8"?>
<formControlPr xmlns="http://schemas.microsoft.com/office/spreadsheetml/2009/9/main" objectType="CheckBox" fmlaLink="$I$94" lockText="1" noThreeD="1"/>
</file>

<file path=xl/ctrlProps/ctrlProp32.xml><?xml version="1.0" encoding="utf-8"?>
<formControlPr xmlns="http://schemas.microsoft.com/office/spreadsheetml/2009/9/main" objectType="CheckBox" fmlaLink="$I$98" lockText="1" noThreeD="1"/>
</file>

<file path=xl/ctrlProps/ctrlProp33.xml><?xml version="1.0" encoding="utf-8"?>
<formControlPr xmlns="http://schemas.microsoft.com/office/spreadsheetml/2009/9/main" objectType="CheckBox" fmlaLink="$I$95" lockText="1" noThreeD="1"/>
</file>

<file path=xl/ctrlProps/ctrlProp34.xml><?xml version="1.0" encoding="utf-8"?>
<formControlPr xmlns="http://schemas.microsoft.com/office/spreadsheetml/2009/9/main" objectType="CheckBox" fmlaLink="$I$98" lockText="1" noThreeD="1"/>
</file>

<file path=xl/ctrlProps/ctrlProp35.xml><?xml version="1.0" encoding="utf-8"?>
<formControlPr xmlns="http://schemas.microsoft.com/office/spreadsheetml/2009/9/main" objectType="CheckBox" fmlaLink="$I$96" lockText="1" noThreeD="1"/>
</file>

<file path=xl/ctrlProps/ctrlProp36.xml><?xml version="1.0" encoding="utf-8"?>
<formControlPr xmlns="http://schemas.microsoft.com/office/spreadsheetml/2009/9/main" objectType="CheckBox" fmlaLink="$I$97" lockText="1" noThreeD="1"/>
</file>

<file path=xl/ctrlProps/ctrlProp37.xml><?xml version="1.0" encoding="utf-8"?>
<formControlPr xmlns="http://schemas.microsoft.com/office/spreadsheetml/2009/9/main" objectType="CheckBox" fmlaLink="$I$98" lockText="1" noThreeD="1"/>
</file>

<file path=xl/ctrlProps/ctrlProp38.xml><?xml version="1.0" encoding="utf-8"?>
<formControlPr xmlns="http://schemas.microsoft.com/office/spreadsheetml/2009/9/main" objectType="CheckBox" fmlaLink="$I$98" lockText="1" noThreeD="1"/>
</file>

<file path=xl/ctrlProps/ctrlProp39.xml><?xml version="1.0" encoding="utf-8"?>
<formControlPr xmlns="http://schemas.microsoft.com/office/spreadsheetml/2009/9/main" objectType="CheckBox" fmlaLink="$I$102" lockText="1" noThreeD="1"/>
</file>

<file path=xl/ctrlProps/ctrlProp4.xml><?xml version="1.0" encoding="utf-8"?>
<formControlPr xmlns="http://schemas.microsoft.com/office/spreadsheetml/2009/9/main" objectType="CheckBox" fmlaLink="$I$61" lockText="1" noThreeD="1"/>
</file>

<file path=xl/ctrlProps/ctrlProp40.xml><?xml version="1.0" encoding="utf-8"?>
<formControlPr xmlns="http://schemas.microsoft.com/office/spreadsheetml/2009/9/main" objectType="CheckBox" fmlaLink="$I$98" lockText="1" noThreeD="1"/>
</file>

<file path=xl/ctrlProps/ctrlProp41.xml><?xml version="1.0" encoding="utf-8"?>
<formControlPr xmlns="http://schemas.microsoft.com/office/spreadsheetml/2009/9/main" objectType="CheckBox" fmlaLink="$I$104" lockText="1" noThreeD="1"/>
</file>

<file path=xl/ctrlProps/ctrlProp42.xml><?xml version="1.0" encoding="utf-8"?>
<formControlPr xmlns="http://schemas.microsoft.com/office/spreadsheetml/2009/9/main" objectType="CheckBox" fmlaLink="$I$106" lockText="1" noThreeD="1"/>
</file>

<file path=xl/ctrlProps/ctrlProp43.xml><?xml version="1.0" encoding="utf-8"?>
<formControlPr xmlns="http://schemas.microsoft.com/office/spreadsheetml/2009/9/main" objectType="CheckBox" fmlaLink="$I$107" lockText="1" noThreeD="1"/>
</file>

<file path=xl/ctrlProps/ctrlProp44.xml><?xml version="1.0" encoding="utf-8"?>
<formControlPr xmlns="http://schemas.microsoft.com/office/spreadsheetml/2009/9/main" objectType="CheckBox" fmlaLink="$I$111" lockText="1" noThreeD="1"/>
</file>

<file path=xl/ctrlProps/ctrlProp45.xml><?xml version="1.0" encoding="utf-8"?>
<formControlPr xmlns="http://schemas.microsoft.com/office/spreadsheetml/2009/9/main" objectType="CheckBox" fmlaLink="$I$112" lockText="1" noThreeD="1"/>
</file>

<file path=xl/ctrlProps/ctrlProp46.xml><?xml version="1.0" encoding="utf-8"?>
<formControlPr xmlns="http://schemas.microsoft.com/office/spreadsheetml/2009/9/main" objectType="CheckBox" fmlaLink="$I$115" lockText="1" noThreeD="1"/>
</file>

<file path=xl/ctrlProps/ctrlProp47.xml><?xml version="1.0" encoding="utf-8"?>
<formControlPr xmlns="http://schemas.microsoft.com/office/spreadsheetml/2009/9/main" objectType="CheckBox" fmlaLink="$I$116" lockText="1" noThreeD="1"/>
</file>

<file path=xl/ctrlProps/ctrlProp48.xml><?xml version="1.0" encoding="utf-8"?>
<formControlPr xmlns="http://schemas.microsoft.com/office/spreadsheetml/2009/9/main" objectType="CheckBox" fmlaLink="$I$121" lockText="1" noThreeD="1"/>
</file>

<file path=xl/ctrlProps/ctrlProp49.xml><?xml version="1.0" encoding="utf-8"?>
<formControlPr xmlns="http://schemas.microsoft.com/office/spreadsheetml/2009/9/main" objectType="CheckBox" fmlaLink="$I$127" lockText="1" noThreeD="1"/>
</file>

<file path=xl/ctrlProps/ctrlProp5.xml><?xml version="1.0" encoding="utf-8"?>
<formControlPr xmlns="http://schemas.microsoft.com/office/spreadsheetml/2009/9/main" objectType="CheckBox" fmlaLink="$I$62" lockText="1" noThreeD="1"/>
</file>

<file path=xl/ctrlProps/ctrlProp50.xml><?xml version="1.0" encoding="utf-8"?>
<formControlPr xmlns="http://schemas.microsoft.com/office/spreadsheetml/2009/9/main" objectType="CheckBox" fmlaLink="$I$126" lockText="1" noThreeD="1"/>
</file>

<file path=xl/ctrlProps/ctrlProp51.xml><?xml version="1.0" encoding="utf-8"?>
<formControlPr xmlns="http://schemas.microsoft.com/office/spreadsheetml/2009/9/main" objectType="CheckBox" fmlaLink="$I$122" lockText="1" noThreeD="1"/>
</file>

<file path=xl/ctrlProps/ctrlProp52.xml><?xml version="1.0" encoding="utf-8"?>
<formControlPr xmlns="http://schemas.microsoft.com/office/spreadsheetml/2009/9/main" objectType="CheckBox" fmlaLink="$I$123" lockText="1" noThreeD="1"/>
</file>

<file path=xl/ctrlProps/ctrlProp53.xml><?xml version="1.0" encoding="utf-8"?>
<formControlPr xmlns="http://schemas.microsoft.com/office/spreadsheetml/2009/9/main" objectType="CheckBox" fmlaLink="$I$125" lockText="1" noThreeD="1"/>
</file>

<file path=xl/ctrlProps/ctrlProp54.xml><?xml version="1.0" encoding="utf-8"?>
<formControlPr xmlns="http://schemas.microsoft.com/office/spreadsheetml/2009/9/main" objectType="CheckBox" fmlaLink="$I$124" lockText="1" noThreeD="1"/>
</file>

<file path=xl/ctrlProps/ctrlProp55.xml><?xml version="1.0" encoding="utf-8"?>
<formControlPr xmlns="http://schemas.microsoft.com/office/spreadsheetml/2009/9/main" objectType="CheckBox" fmlaLink="$I$128" lockText="1" noThreeD="1"/>
</file>

<file path=xl/ctrlProps/ctrlProp56.xml><?xml version="1.0" encoding="utf-8"?>
<formControlPr xmlns="http://schemas.microsoft.com/office/spreadsheetml/2009/9/main" objectType="CheckBox" fmlaLink="$I$129" lockText="1" noThreeD="1"/>
</file>

<file path=xl/ctrlProps/ctrlProp57.xml><?xml version="1.0" encoding="utf-8"?>
<formControlPr xmlns="http://schemas.microsoft.com/office/spreadsheetml/2009/9/main" objectType="CheckBox" fmlaLink="$I$130" lockText="1" noThreeD="1"/>
</file>

<file path=xl/ctrlProps/ctrlProp58.xml><?xml version="1.0" encoding="utf-8"?>
<formControlPr xmlns="http://schemas.microsoft.com/office/spreadsheetml/2009/9/main" objectType="CheckBox" fmlaLink="$I$115" lockText="1" noThreeD="1"/>
</file>

<file path=xl/ctrlProps/ctrlProp59.xml><?xml version="1.0" encoding="utf-8"?>
<formControlPr xmlns="http://schemas.microsoft.com/office/spreadsheetml/2009/9/main" objectType="CheckBox" fmlaLink="$I$133" lockText="1" noThreeD="1"/>
</file>

<file path=xl/ctrlProps/ctrlProp6.xml><?xml version="1.0" encoding="utf-8"?>
<formControlPr xmlns="http://schemas.microsoft.com/office/spreadsheetml/2009/9/main" objectType="CheckBox" fmlaLink="$I$64" lockText="1" noThreeD="1"/>
</file>

<file path=xl/ctrlProps/ctrlProp60.xml><?xml version="1.0" encoding="utf-8"?>
<formControlPr xmlns="http://schemas.microsoft.com/office/spreadsheetml/2009/9/main" objectType="CheckBox" fmlaLink="$I$134" lockText="1" noThreeD="1"/>
</file>

<file path=xl/ctrlProps/ctrlProp61.xml><?xml version="1.0" encoding="utf-8"?>
<formControlPr xmlns="http://schemas.microsoft.com/office/spreadsheetml/2009/9/main" objectType="CheckBox" fmlaLink="$I$135" lockText="1" noThreeD="1"/>
</file>

<file path=xl/ctrlProps/ctrlProp62.xml><?xml version="1.0" encoding="utf-8"?>
<formControlPr xmlns="http://schemas.microsoft.com/office/spreadsheetml/2009/9/main" objectType="CheckBox" fmlaLink="$I$136" lockText="1" noThreeD="1"/>
</file>

<file path=xl/ctrlProps/ctrlProp63.xml><?xml version="1.0" encoding="utf-8"?>
<formControlPr xmlns="http://schemas.microsoft.com/office/spreadsheetml/2009/9/main" objectType="CheckBox" fmlaLink="$I$137" lockText="1" noThreeD="1"/>
</file>

<file path=xl/ctrlProps/ctrlProp64.xml><?xml version="1.0" encoding="utf-8"?>
<formControlPr xmlns="http://schemas.microsoft.com/office/spreadsheetml/2009/9/main" objectType="CheckBox" fmlaLink="$I$98" lockText="1" noThreeD="1"/>
</file>

<file path=xl/ctrlProps/ctrlProp65.xml><?xml version="1.0" encoding="utf-8"?>
<formControlPr xmlns="http://schemas.microsoft.com/office/spreadsheetml/2009/9/main" objectType="CheckBox" fmlaLink="$I$139" lockText="1" noThreeD="1"/>
</file>

<file path=xl/ctrlProps/ctrlProp66.xml><?xml version="1.0" encoding="utf-8"?>
<formControlPr xmlns="http://schemas.microsoft.com/office/spreadsheetml/2009/9/main" objectType="CheckBox" fmlaLink="$I$140" lockText="1" noThreeD="1"/>
</file>

<file path=xl/ctrlProps/ctrlProp67.xml><?xml version="1.0" encoding="utf-8"?>
<formControlPr xmlns="http://schemas.microsoft.com/office/spreadsheetml/2009/9/main" objectType="CheckBox" fmlaLink="$I$141" lockText="1" noThreeD="1"/>
</file>

<file path=xl/ctrlProps/ctrlProp68.xml><?xml version="1.0" encoding="utf-8"?>
<formControlPr xmlns="http://schemas.microsoft.com/office/spreadsheetml/2009/9/main" objectType="CheckBox" fmlaLink="$I$98" lockText="1" noThreeD="1"/>
</file>

<file path=xl/ctrlProps/ctrlProp69.xml><?xml version="1.0" encoding="utf-8"?>
<formControlPr xmlns="http://schemas.microsoft.com/office/spreadsheetml/2009/9/main" objectType="CheckBox" fmlaLink="$I$143" lockText="1" noThreeD="1"/>
</file>

<file path=xl/ctrlProps/ctrlProp7.xml><?xml version="1.0" encoding="utf-8"?>
<formControlPr xmlns="http://schemas.microsoft.com/office/spreadsheetml/2009/9/main" objectType="CheckBox" fmlaLink="$I$65" lockText="1" noThreeD="1"/>
</file>

<file path=xl/ctrlProps/ctrlProp70.xml><?xml version="1.0" encoding="utf-8"?>
<formControlPr xmlns="http://schemas.microsoft.com/office/spreadsheetml/2009/9/main" objectType="CheckBox" fmlaLink="$I$98" lockText="1" noThreeD="1"/>
</file>

<file path=xl/ctrlProps/ctrlProp71.xml><?xml version="1.0" encoding="utf-8"?>
<formControlPr xmlns="http://schemas.microsoft.com/office/spreadsheetml/2009/9/main" objectType="CheckBox" fmlaLink="$I$98" lockText="1" noThreeD="1"/>
</file>

<file path=xl/ctrlProps/ctrlProp72.xml><?xml version="1.0" encoding="utf-8"?>
<formControlPr xmlns="http://schemas.microsoft.com/office/spreadsheetml/2009/9/main" objectType="CheckBox" fmlaLink="$I$108" lockText="1" noThreeD="1"/>
</file>

<file path=xl/ctrlProps/ctrlProp73.xml><?xml version="1.0" encoding="utf-8"?>
<formControlPr xmlns="http://schemas.microsoft.com/office/spreadsheetml/2009/9/main" objectType="CheckBox" fmlaLink="$I$109" lockText="1" noThreeD="1"/>
</file>

<file path=xl/ctrlProps/ctrlProp74.xml><?xml version="1.0" encoding="utf-8"?>
<formControlPr xmlns="http://schemas.microsoft.com/office/spreadsheetml/2009/9/main" objectType="CheckBox" fmlaLink="$I$55" lockText="1" noThreeD="1"/>
</file>

<file path=xl/ctrlProps/ctrlProp75.xml><?xml version="1.0" encoding="utf-8"?>
<formControlPr xmlns="http://schemas.microsoft.com/office/spreadsheetml/2009/9/main" objectType="CheckBox" fmlaLink="$I$145" lockText="1" noThreeD="1"/>
</file>

<file path=xl/ctrlProps/ctrlProp76.xml><?xml version="1.0" encoding="utf-8"?>
<formControlPr xmlns="http://schemas.microsoft.com/office/spreadsheetml/2009/9/main" objectType="CheckBox" fmlaLink="$I$63" lockText="1" noThreeD="1"/>
</file>

<file path=xl/ctrlProps/ctrlProp77.xml><?xml version="1.0" encoding="utf-8"?>
<formControlPr xmlns="http://schemas.microsoft.com/office/spreadsheetml/2009/9/main" objectType="CheckBox" fmlaLink="$I$110" lockText="1" noThreeD="1"/>
</file>

<file path=xl/ctrlProps/ctrlProp78.xml><?xml version="1.0" encoding="utf-8"?>
<formControlPr xmlns="http://schemas.microsoft.com/office/spreadsheetml/2009/9/main" objectType="CheckBox" fmlaLink="$I$58" lockText="1" noThreeD="1"/>
</file>

<file path=xl/ctrlProps/ctrlProp79.xml><?xml version="1.0" encoding="utf-8"?>
<formControlPr xmlns="http://schemas.microsoft.com/office/spreadsheetml/2009/9/main" objectType="CheckBox" fmlaLink="$I$59" lockText="1" noThreeD="1"/>
</file>

<file path=xl/ctrlProps/ctrlProp8.xml><?xml version="1.0" encoding="utf-8"?>
<formControlPr xmlns="http://schemas.microsoft.com/office/spreadsheetml/2009/9/main" objectType="CheckBox" fmlaLink="$I$66" lockText="1" noThreeD="1"/>
</file>

<file path=xl/ctrlProps/ctrlProp80.xml><?xml version="1.0" encoding="utf-8"?>
<formControlPr xmlns="http://schemas.microsoft.com/office/spreadsheetml/2009/9/main" objectType="CheckBox" fmlaLink="$I$131" lockText="1" noThreeD="1"/>
</file>

<file path=xl/ctrlProps/ctrlProp81.xml><?xml version="1.0" encoding="utf-8"?>
<formControlPr xmlns="http://schemas.microsoft.com/office/spreadsheetml/2009/9/main" objectType="CheckBox" fmlaLink="$I$113" lockText="1" noThreeD="1"/>
</file>

<file path=xl/ctrlProps/ctrlProp82.xml><?xml version="1.0" encoding="utf-8"?>
<formControlPr xmlns="http://schemas.microsoft.com/office/spreadsheetml/2009/9/main" objectType="CheckBox" fmlaLink="$I$114" lockText="1" noThreeD="1"/>
</file>

<file path=xl/ctrlProps/ctrlProp83.xml><?xml version="1.0" encoding="utf-8"?>
<formControlPr xmlns="http://schemas.microsoft.com/office/spreadsheetml/2009/9/main" objectType="CheckBox" fmlaLink="$I$105" lockText="1" noThreeD="1"/>
</file>

<file path=xl/ctrlProps/ctrlProp84.xml><?xml version="1.0" encoding="utf-8"?>
<formControlPr xmlns="http://schemas.microsoft.com/office/spreadsheetml/2009/9/main" objectType="CheckBox" fmlaLink="$I$76" lockText="1" noThreeD="1"/>
</file>

<file path=xl/ctrlProps/ctrlProp85.xml><?xml version="1.0" encoding="utf-8"?>
<formControlPr xmlns="http://schemas.microsoft.com/office/spreadsheetml/2009/9/main" objectType="CheckBox" fmlaLink="$I$77" lockText="1" noThreeD="1"/>
</file>

<file path=xl/ctrlProps/ctrlProp86.xml><?xml version="1.0" encoding="utf-8"?>
<formControlPr xmlns="http://schemas.microsoft.com/office/spreadsheetml/2009/9/main" objectType="CheckBox" fmlaLink="$I$87" lockText="1" noThreeD="1"/>
</file>

<file path=xl/ctrlProps/ctrlProp87.xml><?xml version="1.0" encoding="utf-8"?>
<formControlPr xmlns="http://schemas.microsoft.com/office/spreadsheetml/2009/9/main" objectType="CheckBox" fmlaLink="$I$88" lockText="1" noThreeD="1"/>
</file>

<file path=xl/ctrlProps/ctrlProp88.xml><?xml version="1.0" encoding="utf-8"?>
<formControlPr xmlns="http://schemas.microsoft.com/office/spreadsheetml/2009/9/main" objectType="CheckBox" fmlaLink="$I$88" lockText="1" noThreeD="1"/>
</file>

<file path=xl/ctrlProps/ctrlProp9.xml><?xml version="1.0" encoding="utf-8"?>
<formControlPr xmlns="http://schemas.microsoft.com/office/spreadsheetml/2009/9/main" objectType="CheckBox" fmlaLink="$I$6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180975</xdr:rowOff>
        </xdr:from>
        <xdr:to>
          <xdr:col>8</xdr:col>
          <xdr:colOff>209550</xdr:colOff>
          <xdr:row>54</xdr:row>
          <xdr:rowOff>485775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514350</xdr:rowOff>
        </xdr:from>
        <xdr:to>
          <xdr:col>8</xdr:col>
          <xdr:colOff>200025</xdr:colOff>
          <xdr:row>55</xdr:row>
          <xdr:rowOff>828675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371475</xdr:rowOff>
        </xdr:from>
        <xdr:to>
          <xdr:col>8</xdr:col>
          <xdr:colOff>209550</xdr:colOff>
          <xdr:row>56</xdr:row>
          <xdr:rowOff>695325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60</xdr:row>
          <xdr:rowOff>257175</xdr:rowOff>
        </xdr:from>
        <xdr:to>
          <xdr:col>8</xdr:col>
          <xdr:colOff>209550</xdr:colOff>
          <xdr:row>60</xdr:row>
          <xdr:rowOff>571500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61</xdr:row>
          <xdr:rowOff>123825</xdr:rowOff>
        </xdr:from>
        <xdr:to>
          <xdr:col>8</xdr:col>
          <xdr:colOff>209550</xdr:colOff>
          <xdr:row>61</xdr:row>
          <xdr:rowOff>438150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63</xdr:row>
          <xdr:rowOff>171450</xdr:rowOff>
        </xdr:from>
        <xdr:to>
          <xdr:col>8</xdr:col>
          <xdr:colOff>209550</xdr:colOff>
          <xdr:row>63</xdr:row>
          <xdr:rowOff>485775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400050</xdr:rowOff>
        </xdr:from>
        <xdr:to>
          <xdr:col>8</xdr:col>
          <xdr:colOff>209550</xdr:colOff>
          <xdr:row>64</xdr:row>
          <xdr:rowOff>714375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65</xdr:row>
          <xdr:rowOff>142875</xdr:rowOff>
        </xdr:from>
        <xdr:to>
          <xdr:col>8</xdr:col>
          <xdr:colOff>209550</xdr:colOff>
          <xdr:row>65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66</xdr:row>
          <xdr:rowOff>47625</xdr:rowOff>
        </xdr:from>
        <xdr:to>
          <xdr:col>8</xdr:col>
          <xdr:colOff>200025</xdr:colOff>
          <xdr:row>66</xdr:row>
          <xdr:rowOff>361950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68</xdr:row>
          <xdr:rowOff>381000</xdr:rowOff>
        </xdr:from>
        <xdr:to>
          <xdr:col>8</xdr:col>
          <xdr:colOff>200025</xdr:colOff>
          <xdr:row>68</xdr:row>
          <xdr:rowOff>695325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390525</xdr:rowOff>
        </xdr:from>
        <xdr:to>
          <xdr:col>8</xdr:col>
          <xdr:colOff>209550</xdr:colOff>
          <xdr:row>69</xdr:row>
          <xdr:rowOff>704850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70</xdr:row>
          <xdr:rowOff>400050</xdr:rowOff>
        </xdr:from>
        <xdr:to>
          <xdr:col>8</xdr:col>
          <xdr:colOff>200025</xdr:colOff>
          <xdr:row>70</xdr:row>
          <xdr:rowOff>714375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77</xdr:row>
          <xdr:rowOff>190500</xdr:rowOff>
        </xdr:from>
        <xdr:to>
          <xdr:col>8</xdr:col>
          <xdr:colOff>200025</xdr:colOff>
          <xdr:row>77</xdr:row>
          <xdr:rowOff>504825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133350</xdr:rowOff>
        </xdr:from>
        <xdr:to>
          <xdr:col>8</xdr:col>
          <xdr:colOff>209550</xdr:colOff>
          <xdr:row>71</xdr:row>
          <xdr:rowOff>447675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72</xdr:row>
          <xdr:rowOff>152400</xdr:rowOff>
        </xdr:from>
        <xdr:to>
          <xdr:col>8</xdr:col>
          <xdr:colOff>209550</xdr:colOff>
          <xdr:row>72</xdr:row>
          <xdr:rowOff>466725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73</xdr:row>
          <xdr:rowOff>180975</xdr:rowOff>
        </xdr:from>
        <xdr:to>
          <xdr:col>8</xdr:col>
          <xdr:colOff>209550</xdr:colOff>
          <xdr:row>73</xdr:row>
          <xdr:rowOff>495300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74</xdr:row>
          <xdr:rowOff>190500</xdr:rowOff>
        </xdr:from>
        <xdr:to>
          <xdr:col>8</xdr:col>
          <xdr:colOff>209550</xdr:colOff>
          <xdr:row>74</xdr:row>
          <xdr:rowOff>514350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78</xdr:row>
          <xdr:rowOff>209550</xdr:rowOff>
        </xdr:from>
        <xdr:to>
          <xdr:col>8</xdr:col>
          <xdr:colOff>209550</xdr:colOff>
          <xdr:row>78</xdr:row>
          <xdr:rowOff>514350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79</xdr:row>
          <xdr:rowOff>171450</xdr:rowOff>
        </xdr:from>
        <xdr:to>
          <xdr:col>8</xdr:col>
          <xdr:colOff>209550</xdr:colOff>
          <xdr:row>79</xdr:row>
          <xdr:rowOff>485775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80</xdr:row>
          <xdr:rowOff>171450</xdr:rowOff>
        </xdr:from>
        <xdr:to>
          <xdr:col>8</xdr:col>
          <xdr:colOff>209550</xdr:colOff>
          <xdr:row>80</xdr:row>
          <xdr:rowOff>485775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81</xdr:row>
          <xdr:rowOff>190500</xdr:rowOff>
        </xdr:from>
        <xdr:to>
          <xdr:col>8</xdr:col>
          <xdr:colOff>209550</xdr:colOff>
          <xdr:row>81</xdr:row>
          <xdr:rowOff>504825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82</xdr:row>
          <xdr:rowOff>161925</xdr:rowOff>
        </xdr:from>
        <xdr:to>
          <xdr:col>8</xdr:col>
          <xdr:colOff>219075</xdr:colOff>
          <xdr:row>82</xdr:row>
          <xdr:rowOff>476250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83</xdr:row>
          <xdr:rowOff>161925</xdr:rowOff>
        </xdr:from>
        <xdr:to>
          <xdr:col>8</xdr:col>
          <xdr:colOff>209550</xdr:colOff>
          <xdr:row>83</xdr:row>
          <xdr:rowOff>476250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84</xdr:row>
          <xdr:rowOff>190500</xdr:rowOff>
        </xdr:from>
        <xdr:to>
          <xdr:col>8</xdr:col>
          <xdr:colOff>209550</xdr:colOff>
          <xdr:row>84</xdr:row>
          <xdr:rowOff>504825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85</xdr:row>
          <xdr:rowOff>161925</xdr:rowOff>
        </xdr:from>
        <xdr:to>
          <xdr:col>8</xdr:col>
          <xdr:colOff>209550</xdr:colOff>
          <xdr:row>85</xdr:row>
          <xdr:rowOff>476250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88</xdr:row>
          <xdr:rowOff>76200</xdr:rowOff>
        </xdr:from>
        <xdr:to>
          <xdr:col>8</xdr:col>
          <xdr:colOff>209550</xdr:colOff>
          <xdr:row>88</xdr:row>
          <xdr:rowOff>390525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89</xdr:row>
          <xdr:rowOff>9525</xdr:rowOff>
        </xdr:from>
        <xdr:to>
          <xdr:col>8</xdr:col>
          <xdr:colOff>209550</xdr:colOff>
          <xdr:row>89</xdr:row>
          <xdr:rowOff>323850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90</xdr:row>
          <xdr:rowOff>361950</xdr:rowOff>
        </xdr:from>
        <xdr:to>
          <xdr:col>8</xdr:col>
          <xdr:colOff>209550</xdr:colOff>
          <xdr:row>90</xdr:row>
          <xdr:rowOff>676275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91</xdr:row>
          <xdr:rowOff>600075</xdr:rowOff>
        </xdr:from>
        <xdr:to>
          <xdr:col>8</xdr:col>
          <xdr:colOff>209550</xdr:colOff>
          <xdr:row>91</xdr:row>
          <xdr:rowOff>923925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92</xdr:row>
          <xdr:rowOff>657225</xdr:rowOff>
        </xdr:from>
        <xdr:to>
          <xdr:col>8</xdr:col>
          <xdr:colOff>209550</xdr:colOff>
          <xdr:row>92</xdr:row>
          <xdr:rowOff>971550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93</xdr:row>
          <xdr:rowOff>514350</xdr:rowOff>
        </xdr:from>
        <xdr:to>
          <xdr:col>8</xdr:col>
          <xdr:colOff>209550</xdr:colOff>
          <xdr:row>93</xdr:row>
          <xdr:rowOff>838200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100</xdr:row>
          <xdr:rowOff>76200</xdr:rowOff>
        </xdr:from>
        <xdr:to>
          <xdr:col>8</xdr:col>
          <xdr:colOff>209550</xdr:colOff>
          <xdr:row>100</xdr:row>
          <xdr:rowOff>400050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94</xdr:row>
          <xdr:rowOff>495300</xdr:rowOff>
        </xdr:from>
        <xdr:to>
          <xdr:col>8</xdr:col>
          <xdr:colOff>209550</xdr:colOff>
          <xdr:row>94</xdr:row>
          <xdr:rowOff>809625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99</xdr:row>
          <xdr:rowOff>76200</xdr:rowOff>
        </xdr:from>
        <xdr:to>
          <xdr:col>8</xdr:col>
          <xdr:colOff>209550</xdr:colOff>
          <xdr:row>99</xdr:row>
          <xdr:rowOff>390525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95</xdr:row>
          <xdr:rowOff>523875</xdr:rowOff>
        </xdr:from>
        <xdr:to>
          <xdr:col>8</xdr:col>
          <xdr:colOff>209550</xdr:colOff>
          <xdr:row>95</xdr:row>
          <xdr:rowOff>838200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96</xdr:row>
          <xdr:rowOff>466725</xdr:rowOff>
        </xdr:from>
        <xdr:to>
          <xdr:col>8</xdr:col>
          <xdr:colOff>209550</xdr:colOff>
          <xdr:row>96</xdr:row>
          <xdr:rowOff>771525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98</xdr:row>
          <xdr:rowOff>104775</xdr:rowOff>
        </xdr:from>
        <xdr:to>
          <xdr:col>8</xdr:col>
          <xdr:colOff>209550</xdr:colOff>
          <xdr:row>98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97</xdr:row>
          <xdr:rowOff>76200</xdr:rowOff>
        </xdr:from>
        <xdr:to>
          <xdr:col>8</xdr:col>
          <xdr:colOff>209550</xdr:colOff>
          <xdr:row>97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266700</xdr:rowOff>
        </xdr:from>
        <xdr:to>
          <xdr:col>8</xdr:col>
          <xdr:colOff>209550</xdr:colOff>
          <xdr:row>101</xdr:row>
          <xdr:rowOff>590550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102</xdr:row>
          <xdr:rowOff>66675</xdr:rowOff>
        </xdr:from>
        <xdr:to>
          <xdr:col>8</xdr:col>
          <xdr:colOff>209550</xdr:colOff>
          <xdr:row>102</xdr:row>
          <xdr:rowOff>381000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103</xdr:row>
          <xdr:rowOff>85725</xdr:rowOff>
        </xdr:from>
        <xdr:to>
          <xdr:col>8</xdr:col>
          <xdr:colOff>209550</xdr:colOff>
          <xdr:row>103</xdr:row>
          <xdr:rowOff>400050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105</xdr:row>
          <xdr:rowOff>57150</xdr:rowOff>
        </xdr:from>
        <xdr:to>
          <xdr:col>8</xdr:col>
          <xdr:colOff>209550</xdr:colOff>
          <xdr:row>105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106</xdr:row>
          <xdr:rowOff>95250</xdr:rowOff>
        </xdr:from>
        <xdr:to>
          <xdr:col>8</xdr:col>
          <xdr:colOff>209550</xdr:colOff>
          <xdr:row>106</xdr:row>
          <xdr:rowOff>400050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110</xdr:row>
          <xdr:rowOff>161925</xdr:rowOff>
        </xdr:from>
        <xdr:to>
          <xdr:col>8</xdr:col>
          <xdr:colOff>209550</xdr:colOff>
          <xdr:row>110</xdr:row>
          <xdr:rowOff>476250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111</xdr:row>
          <xdr:rowOff>76200</xdr:rowOff>
        </xdr:from>
        <xdr:to>
          <xdr:col>8</xdr:col>
          <xdr:colOff>209550</xdr:colOff>
          <xdr:row>111</xdr:row>
          <xdr:rowOff>390525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114</xdr:row>
          <xdr:rowOff>85725</xdr:rowOff>
        </xdr:from>
        <xdr:to>
          <xdr:col>8</xdr:col>
          <xdr:colOff>209550</xdr:colOff>
          <xdr:row>114</xdr:row>
          <xdr:rowOff>400050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115</xdr:row>
          <xdr:rowOff>190500</xdr:rowOff>
        </xdr:from>
        <xdr:to>
          <xdr:col>8</xdr:col>
          <xdr:colOff>209550</xdr:colOff>
          <xdr:row>115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120</xdr:row>
          <xdr:rowOff>57150</xdr:rowOff>
        </xdr:from>
        <xdr:to>
          <xdr:col>8</xdr:col>
          <xdr:colOff>209550</xdr:colOff>
          <xdr:row>120</xdr:row>
          <xdr:rowOff>381000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126</xdr:row>
          <xdr:rowOff>104775</xdr:rowOff>
        </xdr:from>
        <xdr:to>
          <xdr:col>8</xdr:col>
          <xdr:colOff>209550</xdr:colOff>
          <xdr:row>126</xdr:row>
          <xdr:rowOff>428625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125</xdr:row>
          <xdr:rowOff>104775</xdr:rowOff>
        </xdr:from>
        <xdr:to>
          <xdr:col>8</xdr:col>
          <xdr:colOff>209550</xdr:colOff>
          <xdr:row>125</xdr:row>
          <xdr:rowOff>419100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121</xdr:row>
          <xdr:rowOff>95250</xdr:rowOff>
        </xdr:from>
        <xdr:to>
          <xdr:col>8</xdr:col>
          <xdr:colOff>209550</xdr:colOff>
          <xdr:row>121</xdr:row>
          <xdr:rowOff>419100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122</xdr:row>
          <xdr:rowOff>47625</xdr:rowOff>
        </xdr:from>
        <xdr:to>
          <xdr:col>8</xdr:col>
          <xdr:colOff>209550</xdr:colOff>
          <xdr:row>122</xdr:row>
          <xdr:rowOff>361950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124</xdr:row>
          <xdr:rowOff>85725</xdr:rowOff>
        </xdr:from>
        <xdr:to>
          <xdr:col>8</xdr:col>
          <xdr:colOff>209550</xdr:colOff>
          <xdr:row>124</xdr:row>
          <xdr:rowOff>400050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123</xdr:row>
          <xdr:rowOff>57150</xdr:rowOff>
        </xdr:from>
        <xdr:to>
          <xdr:col>8</xdr:col>
          <xdr:colOff>209550</xdr:colOff>
          <xdr:row>123</xdr:row>
          <xdr:rowOff>361950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127</xdr:row>
          <xdr:rowOff>133350</xdr:rowOff>
        </xdr:from>
        <xdr:to>
          <xdr:col>8</xdr:col>
          <xdr:colOff>209550</xdr:colOff>
          <xdr:row>127</xdr:row>
          <xdr:rowOff>447675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128</xdr:row>
          <xdr:rowOff>104775</xdr:rowOff>
        </xdr:from>
        <xdr:to>
          <xdr:col>8</xdr:col>
          <xdr:colOff>209550</xdr:colOff>
          <xdr:row>128</xdr:row>
          <xdr:rowOff>428625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129</xdr:row>
          <xdr:rowOff>133350</xdr:rowOff>
        </xdr:from>
        <xdr:to>
          <xdr:col>8</xdr:col>
          <xdr:colOff>209550</xdr:colOff>
          <xdr:row>129</xdr:row>
          <xdr:rowOff>438150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131</xdr:row>
          <xdr:rowOff>57150</xdr:rowOff>
        </xdr:from>
        <xdr:to>
          <xdr:col>8</xdr:col>
          <xdr:colOff>209550</xdr:colOff>
          <xdr:row>131</xdr:row>
          <xdr:rowOff>381000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132</xdr:row>
          <xdr:rowOff>114300</xdr:rowOff>
        </xdr:from>
        <xdr:to>
          <xdr:col>8</xdr:col>
          <xdr:colOff>209550</xdr:colOff>
          <xdr:row>132</xdr:row>
          <xdr:rowOff>419100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133</xdr:row>
          <xdr:rowOff>85725</xdr:rowOff>
        </xdr:from>
        <xdr:to>
          <xdr:col>8</xdr:col>
          <xdr:colOff>209550</xdr:colOff>
          <xdr:row>133</xdr:row>
          <xdr:rowOff>400050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134</xdr:row>
          <xdr:rowOff>209550</xdr:rowOff>
        </xdr:from>
        <xdr:to>
          <xdr:col>8</xdr:col>
          <xdr:colOff>209550</xdr:colOff>
          <xdr:row>134</xdr:row>
          <xdr:rowOff>523875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135</xdr:row>
          <xdr:rowOff>0</xdr:rowOff>
        </xdr:from>
        <xdr:to>
          <xdr:col>8</xdr:col>
          <xdr:colOff>209550</xdr:colOff>
          <xdr:row>136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136</xdr:row>
          <xdr:rowOff>85725</xdr:rowOff>
        </xdr:from>
        <xdr:to>
          <xdr:col>8</xdr:col>
          <xdr:colOff>209550</xdr:colOff>
          <xdr:row>136</xdr:row>
          <xdr:rowOff>400050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2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137</xdr:row>
          <xdr:rowOff>104775</xdr:rowOff>
        </xdr:from>
        <xdr:to>
          <xdr:col>8</xdr:col>
          <xdr:colOff>209550</xdr:colOff>
          <xdr:row>137</xdr:row>
          <xdr:rowOff>428625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138</xdr:row>
          <xdr:rowOff>95250</xdr:rowOff>
        </xdr:from>
        <xdr:to>
          <xdr:col>8</xdr:col>
          <xdr:colOff>209550</xdr:colOff>
          <xdr:row>138</xdr:row>
          <xdr:rowOff>400050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139</xdr:row>
          <xdr:rowOff>142875</xdr:rowOff>
        </xdr:from>
        <xdr:to>
          <xdr:col>8</xdr:col>
          <xdr:colOff>209550</xdr:colOff>
          <xdr:row>139</xdr:row>
          <xdr:rowOff>466725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140</xdr:row>
          <xdr:rowOff>133350</xdr:rowOff>
        </xdr:from>
        <xdr:to>
          <xdr:col>8</xdr:col>
          <xdr:colOff>209550</xdr:colOff>
          <xdr:row>140</xdr:row>
          <xdr:rowOff>438150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2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141</xdr:row>
          <xdr:rowOff>9525</xdr:rowOff>
        </xdr:from>
        <xdr:to>
          <xdr:col>8</xdr:col>
          <xdr:colOff>209550</xdr:colOff>
          <xdr:row>142</xdr:row>
          <xdr:rowOff>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142</xdr:row>
          <xdr:rowOff>19050</xdr:rowOff>
        </xdr:from>
        <xdr:to>
          <xdr:col>8</xdr:col>
          <xdr:colOff>209550</xdr:colOff>
          <xdr:row>143</xdr:row>
          <xdr:rowOff>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143</xdr:row>
          <xdr:rowOff>114300</xdr:rowOff>
        </xdr:from>
        <xdr:to>
          <xdr:col>8</xdr:col>
          <xdr:colOff>209550</xdr:colOff>
          <xdr:row>143</xdr:row>
          <xdr:rowOff>428625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145</xdr:row>
          <xdr:rowOff>123825</xdr:rowOff>
        </xdr:from>
        <xdr:to>
          <xdr:col>8</xdr:col>
          <xdr:colOff>209550</xdr:colOff>
          <xdr:row>145</xdr:row>
          <xdr:rowOff>438150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2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107</xdr:row>
          <xdr:rowOff>400050</xdr:rowOff>
        </xdr:from>
        <xdr:to>
          <xdr:col>8</xdr:col>
          <xdr:colOff>219075</xdr:colOff>
          <xdr:row>107</xdr:row>
          <xdr:rowOff>704850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108</xdr:row>
          <xdr:rowOff>95250</xdr:rowOff>
        </xdr:from>
        <xdr:to>
          <xdr:col>9</xdr:col>
          <xdr:colOff>0</xdr:colOff>
          <xdr:row>108</xdr:row>
          <xdr:rowOff>400050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59</xdr:row>
          <xdr:rowOff>142875</xdr:rowOff>
        </xdr:from>
        <xdr:to>
          <xdr:col>8</xdr:col>
          <xdr:colOff>209550</xdr:colOff>
          <xdr:row>59</xdr:row>
          <xdr:rowOff>447675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144</xdr:row>
          <xdr:rowOff>114300</xdr:rowOff>
        </xdr:from>
        <xdr:to>
          <xdr:col>8</xdr:col>
          <xdr:colOff>209550</xdr:colOff>
          <xdr:row>144</xdr:row>
          <xdr:rowOff>438150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142875</xdr:rowOff>
        </xdr:from>
        <xdr:to>
          <xdr:col>8</xdr:col>
          <xdr:colOff>209550</xdr:colOff>
          <xdr:row>62</xdr:row>
          <xdr:rowOff>466725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885825</xdr:colOff>
          <xdr:row>109</xdr:row>
          <xdr:rowOff>95250</xdr:rowOff>
        </xdr:from>
        <xdr:to>
          <xdr:col>8</xdr:col>
          <xdr:colOff>228600</xdr:colOff>
          <xdr:row>109</xdr:row>
          <xdr:rowOff>390525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142875</xdr:rowOff>
        </xdr:from>
        <xdr:to>
          <xdr:col>8</xdr:col>
          <xdr:colOff>209550</xdr:colOff>
          <xdr:row>57</xdr:row>
          <xdr:rowOff>361950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457200</xdr:rowOff>
        </xdr:from>
        <xdr:to>
          <xdr:col>8</xdr:col>
          <xdr:colOff>209550</xdr:colOff>
          <xdr:row>58</xdr:row>
          <xdr:rowOff>781050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130</xdr:row>
          <xdr:rowOff>133350</xdr:rowOff>
        </xdr:from>
        <xdr:to>
          <xdr:col>8</xdr:col>
          <xdr:colOff>209550</xdr:colOff>
          <xdr:row>130</xdr:row>
          <xdr:rowOff>438150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112</xdr:row>
          <xdr:rowOff>381000</xdr:rowOff>
        </xdr:from>
        <xdr:to>
          <xdr:col>8</xdr:col>
          <xdr:colOff>209550</xdr:colOff>
          <xdr:row>112</xdr:row>
          <xdr:rowOff>695325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113</xdr:row>
          <xdr:rowOff>76200</xdr:rowOff>
        </xdr:from>
        <xdr:to>
          <xdr:col>8</xdr:col>
          <xdr:colOff>209550</xdr:colOff>
          <xdr:row>113</xdr:row>
          <xdr:rowOff>390525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104</xdr:row>
          <xdr:rowOff>85725</xdr:rowOff>
        </xdr:from>
        <xdr:to>
          <xdr:col>8</xdr:col>
          <xdr:colOff>209550</xdr:colOff>
          <xdr:row>104</xdr:row>
          <xdr:rowOff>400050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75</xdr:row>
          <xdr:rowOff>190500</xdr:rowOff>
        </xdr:from>
        <xdr:to>
          <xdr:col>8</xdr:col>
          <xdr:colOff>209550</xdr:colOff>
          <xdr:row>75</xdr:row>
          <xdr:rowOff>514350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2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76</xdr:row>
          <xdr:rowOff>190500</xdr:rowOff>
        </xdr:from>
        <xdr:to>
          <xdr:col>8</xdr:col>
          <xdr:colOff>209550</xdr:colOff>
          <xdr:row>76</xdr:row>
          <xdr:rowOff>514350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2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16328</xdr:colOff>
          <xdr:row>86</xdr:row>
          <xdr:rowOff>151040</xdr:rowOff>
        </xdr:from>
        <xdr:to>
          <xdr:col>8</xdr:col>
          <xdr:colOff>228599</xdr:colOff>
          <xdr:row>86</xdr:row>
          <xdr:rowOff>465365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F84C27A4-310C-545B-78C1-9B28F96C0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87</xdr:row>
          <xdr:rowOff>152400</xdr:rowOff>
        </xdr:from>
        <xdr:to>
          <xdr:col>10</xdr:col>
          <xdr:colOff>0</xdr:colOff>
          <xdr:row>87</xdr:row>
          <xdr:rowOff>466725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7D563614-367A-E03D-4867-8F95C2E366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89</xdr:row>
          <xdr:rowOff>152400</xdr:rowOff>
        </xdr:from>
        <xdr:to>
          <xdr:col>10</xdr:col>
          <xdr:colOff>0</xdr:colOff>
          <xdr:row>89</xdr:row>
          <xdr:rowOff>466725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AC8DF9A9-B475-460A-8FD2-BB43EFB5F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&#1055;&#1050;&#1054;-05-21%20&#1047;&#1056;&#1040;/&#1086;&#1094;&#1077;&#1085;&#1086;&#1095;&#1085;&#1099;&#1081;%20&#1083;&#1080;&#1089;&#1090;%20&#1055;&#1050;&#1054;-0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  <sheetName val="ТМЦ"/>
      <sheetName val="Работы Услуг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18"/>
  <sheetViews>
    <sheetView workbookViewId="0"/>
  </sheetViews>
  <sheetFormatPr defaultRowHeight="14.25"/>
  <cols>
    <col min="1" max="1" width="20.75" customWidth="1"/>
    <col min="3" max="3" width="29.375" customWidth="1"/>
    <col min="4" max="4" width="4.5" style="1" customWidth="1"/>
    <col min="5" max="5" width="41.25" customWidth="1"/>
  </cols>
  <sheetData>
    <row r="2" spans="1:5">
      <c r="B2" t="s">
        <v>144</v>
      </c>
    </row>
    <row r="3" spans="1:5">
      <c r="A3" t="s">
        <v>19</v>
      </c>
      <c r="B3" t="s">
        <v>176</v>
      </c>
      <c r="E3" s="1"/>
    </row>
    <row r="4" spans="1:5">
      <c r="B4" t="s">
        <v>177</v>
      </c>
      <c r="E4" s="1"/>
    </row>
    <row r="5" spans="1:5">
      <c r="B5" t="s">
        <v>66</v>
      </c>
    </row>
    <row r="7" spans="1:5">
      <c r="A7" t="s">
        <v>20</v>
      </c>
      <c r="B7" t="s">
        <v>9</v>
      </c>
      <c r="C7" t="s">
        <v>161</v>
      </c>
    </row>
    <row r="8" spans="1:5">
      <c r="B8" t="s">
        <v>10</v>
      </c>
      <c r="C8" t="s">
        <v>162</v>
      </c>
    </row>
    <row r="9" spans="1:5">
      <c r="C9" t="s">
        <v>163</v>
      </c>
    </row>
    <row r="10" spans="1:5">
      <c r="A10" t="s">
        <v>45</v>
      </c>
      <c r="B10" t="s">
        <v>46</v>
      </c>
    </row>
    <row r="11" spans="1:5">
      <c r="B11" t="s">
        <v>47</v>
      </c>
    </row>
    <row r="12" spans="1:5">
      <c r="B12" t="s">
        <v>48</v>
      </c>
    </row>
    <row r="14" spans="1:5">
      <c r="A14" t="s">
        <v>49</v>
      </c>
      <c r="B14" t="s">
        <v>50</v>
      </c>
    </row>
    <row r="15" spans="1:5">
      <c r="B15" t="s">
        <v>51</v>
      </c>
    </row>
    <row r="16" spans="1:5">
      <c r="B16" t="s">
        <v>116</v>
      </c>
    </row>
    <row r="18" spans="1:1">
      <c r="A18" t="s">
        <v>149</v>
      </c>
    </row>
  </sheetData>
  <sheetProtection password="CC6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 filterMode="1"/>
  <dimension ref="A1:K371"/>
  <sheetViews>
    <sheetView view="pageBreakPreview" zoomScale="80" zoomScaleNormal="100" zoomScaleSheetLayoutView="80" workbookViewId="0">
      <pane ySplit="2" topLeftCell="A150" activePane="bottomLeft" state="frozen"/>
      <selection pane="bottomLeft" activeCell="E2" sqref="A1:E1048576"/>
    </sheetView>
  </sheetViews>
  <sheetFormatPr defaultColWidth="8.75" defaultRowHeight="11.25"/>
  <cols>
    <col min="1" max="1" width="6" style="3" hidden="1" customWidth="1"/>
    <col min="2" max="2" width="4.25" style="3" hidden="1" customWidth="1"/>
    <col min="3" max="3" width="9.625" style="3" hidden="1" customWidth="1"/>
    <col min="4" max="4" width="5.375" style="6" hidden="1" customWidth="1"/>
    <col min="5" max="5" width="3.75" style="6" hidden="1" customWidth="1"/>
    <col min="6" max="6" width="10.125" style="4" customWidth="1"/>
    <col min="7" max="7" width="47.125" style="4" customWidth="1"/>
    <col min="8" max="8" width="25.375" style="4" customWidth="1"/>
    <col min="9" max="9" width="12.25" style="4" customWidth="1"/>
    <col min="10" max="10" width="15.375" style="3" customWidth="1"/>
    <col min="11" max="16384" width="8.75" style="2"/>
  </cols>
  <sheetData>
    <row r="1" spans="1:10" ht="32.25" customHeight="1">
      <c r="A1" s="199" t="s">
        <v>162</v>
      </c>
      <c r="B1" s="272" t="s">
        <v>18</v>
      </c>
      <c r="C1" s="273"/>
      <c r="D1" s="273"/>
      <c r="E1" s="273"/>
      <c r="F1" s="273"/>
      <c r="G1" s="270" t="s">
        <v>308</v>
      </c>
      <c r="H1" s="271"/>
      <c r="I1" s="271"/>
      <c r="J1" s="21" t="s">
        <v>309</v>
      </c>
    </row>
    <row r="2" spans="1:10" ht="48" customHeight="1" thickBot="1">
      <c r="A2" s="29" t="s">
        <v>160</v>
      </c>
      <c r="B2" s="29" t="s">
        <v>117</v>
      </c>
      <c r="C2" s="29" t="s">
        <v>44</v>
      </c>
      <c r="D2" s="184" t="s">
        <v>134</v>
      </c>
      <c r="E2" s="184" t="s">
        <v>133</v>
      </c>
      <c r="F2" s="29" t="s">
        <v>118</v>
      </c>
      <c r="G2" s="29" t="s">
        <v>233</v>
      </c>
      <c r="H2" s="29" t="s">
        <v>234</v>
      </c>
      <c r="I2" s="29" t="s">
        <v>120</v>
      </c>
      <c r="J2" s="29" t="s">
        <v>137</v>
      </c>
    </row>
    <row r="3" spans="1:10" ht="35.25" customHeight="1">
      <c r="A3" s="182" t="s">
        <v>162</v>
      </c>
      <c r="B3" s="177"/>
      <c r="C3" s="188"/>
      <c r="D3" s="223"/>
      <c r="E3" s="223"/>
      <c r="F3" s="274" t="s">
        <v>241</v>
      </c>
      <c r="G3" s="275"/>
      <c r="H3" s="275"/>
      <c r="I3" s="224" t="s">
        <v>187</v>
      </c>
      <c r="J3" s="161"/>
    </row>
    <row r="4" spans="1:10" ht="12" customHeight="1">
      <c r="A4" s="183" t="str">
        <f>A3</f>
        <v>ТМЦ</v>
      </c>
      <c r="B4" s="25"/>
      <c r="C4" s="186"/>
      <c r="D4" s="186"/>
      <c r="E4" s="186"/>
      <c r="F4" s="276" t="s">
        <v>310</v>
      </c>
      <c r="G4" s="276"/>
      <c r="H4" s="276"/>
      <c r="I4" s="262" t="s">
        <v>311</v>
      </c>
      <c r="J4" s="24"/>
    </row>
    <row r="5" spans="1:10" ht="12" customHeight="1">
      <c r="A5" s="183" t="str">
        <f>A4</f>
        <v>ТМЦ</v>
      </c>
      <c r="B5" s="25"/>
      <c r="C5" s="186"/>
      <c r="D5" s="186"/>
      <c r="E5" s="186"/>
      <c r="F5" s="222"/>
      <c r="G5" s="269" t="s">
        <v>312</v>
      </c>
      <c r="H5" s="269"/>
      <c r="I5" s="262" t="s">
        <v>315</v>
      </c>
      <c r="J5" s="24"/>
    </row>
    <row r="6" spans="1:10" ht="12" customHeight="1">
      <c r="A6" s="183" t="str">
        <f>A5</f>
        <v>ТМЦ</v>
      </c>
      <c r="B6" s="25"/>
      <c r="C6" s="186"/>
      <c r="D6" s="186"/>
      <c r="E6" s="186"/>
      <c r="F6" s="222"/>
      <c r="G6" s="263" t="s">
        <v>313</v>
      </c>
      <c r="H6" s="263"/>
      <c r="I6" s="262" t="s">
        <v>316</v>
      </c>
      <c r="J6" s="24"/>
    </row>
    <row r="7" spans="1:10" ht="12" customHeight="1">
      <c r="A7" s="178"/>
      <c r="B7" s="25"/>
      <c r="C7" s="186"/>
      <c r="D7" s="186"/>
      <c r="E7" s="186"/>
      <c r="F7" s="189"/>
      <c r="G7" s="269" t="s">
        <v>314</v>
      </c>
      <c r="H7" s="269"/>
      <c r="I7" s="262" t="s">
        <v>317</v>
      </c>
      <c r="J7" s="24"/>
    </row>
    <row r="8" spans="1:10" ht="12" customHeight="1">
      <c r="A8" s="178"/>
      <c r="B8" s="25"/>
      <c r="C8" s="186"/>
      <c r="D8" s="186"/>
      <c r="E8" s="186"/>
      <c r="F8" s="189"/>
      <c r="G8" s="263" t="s">
        <v>322</v>
      </c>
      <c r="H8" s="222"/>
      <c r="I8" s="261" t="s">
        <v>323</v>
      </c>
      <c r="J8" s="24"/>
    </row>
    <row r="9" spans="1:10" ht="11.25" customHeight="1">
      <c r="A9" s="178"/>
      <c r="B9" s="25"/>
      <c r="C9" s="186"/>
      <c r="D9" s="186"/>
      <c r="E9" s="186"/>
      <c r="F9" s="189"/>
      <c r="G9" s="222"/>
      <c r="H9" s="222"/>
      <c r="I9" s="261"/>
      <c r="J9" s="24"/>
    </row>
    <row r="10" spans="1:10" ht="11.25" customHeight="1">
      <c r="A10" s="178"/>
      <c r="B10" s="25"/>
      <c r="C10" s="186"/>
      <c r="D10" s="186"/>
      <c r="E10" s="186"/>
      <c r="F10" s="189"/>
      <c r="G10" s="222"/>
      <c r="H10" s="222"/>
      <c r="I10" s="261"/>
      <c r="J10" s="24"/>
    </row>
    <row r="11" spans="1:10" ht="4.9000000000000004" customHeight="1">
      <c r="A11" s="178"/>
      <c r="B11" s="25"/>
      <c r="C11" s="186"/>
      <c r="D11" s="186"/>
      <c r="E11" s="186"/>
      <c r="F11" s="189"/>
      <c r="G11" s="189"/>
      <c r="H11" s="189"/>
      <c r="I11" s="187"/>
      <c r="J11" s="24"/>
    </row>
    <row r="12" spans="1:10" ht="4.9000000000000004" customHeight="1">
      <c r="A12" s="178"/>
      <c r="B12" s="25"/>
      <c r="C12" s="186"/>
      <c r="D12" s="186"/>
      <c r="E12" s="186"/>
      <c r="F12" s="189"/>
      <c r="G12" s="189"/>
      <c r="H12" s="189"/>
      <c r="I12" s="187"/>
      <c r="J12" s="24"/>
    </row>
    <row r="13" spans="1:10" ht="4.9000000000000004" customHeight="1">
      <c r="A13" s="178"/>
      <c r="B13" s="25"/>
      <c r="C13" s="186"/>
      <c r="D13" s="186"/>
      <c r="E13" s="186"/>
      <c r="F13" s="189"/>
      <c r="G13" s="189"/>
      <c r="H13" s="189"/>
      <c r="I13" s="187"/>
      <c r="J13" s="24"/>
    </row>
    <row r="14" spans="1:10" ht="4.9000000000000004" customHeight="1">
      <c r="A14" s="178"/>
      <c r="B14" s="25"/>
      <c r="C14" s="186"/>
      <c r="D14" s="186"/>
      <c r="E14" s="186"/>
      <c r="F14" s="189"/>
      <c r="G14" s="189"/>
      <c r="H14" s="189"/>
      <c r="I14" s="187"/>
      <c r="J14" s="24"/>
    </row>
    <row r="15" spans="1:10" ht="4.9000000000000004" customHeight="1">
      <c r="A15" s="178"/>
      <c r="B15" s="25"/>
      <c r="C15" s="186"/>
      <c r="D15" s="186"/>
      <c r="E15" s="186"/>
      <c r="F15" s="189"/>
      <c r="G15" s="189"/>
      <c r="H15" s="189"/>
      <c r="I15" s="187"/>
      <c r="J15" s="24"/>
    </row>
    <row r="16" spans="1:10" ht="4.9000000000000004" customHeight="1">
      <c r="A16" s="178"/>
      <c r="B16" s="25"/>
      <c r="C16" s="186"/>
      <c r="D16" s="186"/>
      <c r="E16" s="186"/>
      <c r="F16" s="189"/>
      <c r="G16" s="189"/>
      <c r="H16" s="189"/>
      <c r="I16" s="187"/>
      <c r="J16" s="24"/>
    </row>
    <row r="17" spans="1:10" ht="4.9000000000000004" customHeight="1">
      <c r="A17" s="178"/>
      <c r="B17" s="25"/>
      <c r="C17" s="186"/>
      <c r="D17" s="186"/>
      <c r="E17" s="186"/>
      <c r="F17" s="189"/>
      <c r="G17" s="189"/>
      <c r="H17" s="189"/>
      <c r="I17" s="187"/>
      <c r="J17" s="24"/>
    </row>
    <row r="18" spans="1:10" ht="4.9000000000000004" customHeight="1">
      <c r="A18" s="178"/>
      <c r="B18" s="25"/>
      <c r="C18" s="186"/>
      <c r="D18" s="186"/>
      <c r="E18" s="186"/>
      <c r="F18" s="189"/>
      <c r="G18" s="189"/>
      <c r="H18" s="189"/>
      <c r="I18" s="187"/>
      <c r="J18" s="24"/>
    </row>
    <row r="19" spans="1:10" ht="4.9000000000000004" customHeight="1">
      <c r="A19" s="178"/>
      <c r="B19" s="25"/>
      <c r="C19" s="186"/>
      <c r="D19" s="186"/>
      <c r="E19" s="186"/>
      <c r="F19" s="189"/>
      <c r="G19" s="189"/>
      <c r="H19" s="189"/>
      <c r="I19" s="187"/>
      <c r="J19" s="24"/>
    </row>
    <row r="20" spans="1:10" ht="4.9000000000000004" customHeight="1">
      <c r="A20" s="178"/>
      <c r="B20" s="25"/>
      <c r="C20" s="186"/>
      <c r="D20" s="186"/>
      <c r="E20" s="186"/>
      <c r="F20" s="189"/>
      <c r="G20" s="189"/>
      <c r="H20" s="189"/>
      <c r="I20" s="187"/>
      <c r="J20" s="24"/>
    </row>
    <row r="21" spans="1:10" ht="4.9000000000000004" customHeight="1">
      <c r="A21" s="178"/>
      <c r="B21" s="25"/>
      <c r="C21" s="186"/>
      <c r="D21" s="186"/>
      <c r="E21" s="186"/>
      <c r="F21" s="189"/>
      <c r="G21" s="189"/>
      <c r="H21" s="189"/>
      <c r="I21" s="187"/>
      <c r="J21" s="24"/>
    </row>
    <row r="22" spans="1:10" ht="4.9000000000000004" customHeight="1">
      <c r="A22" s="178"/>
      <c r="B22" s="25"/>
      <c r="C22" s="186"/>
      <c r="D22" s="186"/>
      <c r="E22" s="186"/>
      <c r="F22" s="189"/>
      <c r="G22" s="189"/>
      <c r="H22" s="189"/>
      <c r="I22" s="187"/>
      <c r="J22" s="24"/>
    </row>
    <row r="23" spans="1:10" ht="4.9000000000000004" customHeight="1">
      <c r="A23" s="178"/>
      <c r="B23" s="25"/>
      <c r="C23" s="186"/>
      <c r="D23" s="186"/>
      <c r="E23" s="186"/>
      <c r="F23" s="189"/>
      <c r="G23" s="189"/>
      <c r="H23" s="189"/>
      <c r="I23" s="187"/>
      <c r="J23" s="24"/>
    </row>
    <row r="24" spans="1:10" ht="4.9000000000000004" customHeight="1">
      <c r="A24" s="178"/>
      <c r="B24" s="25"/>
      <c r="C24" s="186"/>
      <c r="D24" s="186"/>
      <c r="E24" s="186"/>
      <c r="F24" s="189"/>
      <c r="G24" s="189"/>
      <c r="H24" s="189"/>
      <c r="I24" s="187"/>
      <c r="J24" s="24"/>
    </row>
    <row r="25" spans="1:10" ht="4.9000000000000004" customHeight="1">
      <c r="A25" s="178"/>
      <c r="B25" s="25"/>
      <c r="C25" s="186"/>
      <c r="D25" s="186"/>
      <c r="E25" s="186"/>
      <c r="F25" s="189"/>
      <c r="G25" s="189"/>
      <c r="H25" s="189"/>
      <c r="I25" s="187"/>
      <c r="J25" s="24"/>
    </row>
    <row r="26" spans="1:10" ht="4.9000000000000004" customHeight="1">
      <c r="A26" s="178"/>
      <c r="B26" s="25"/>
      <c r="C26" s="186"/>
      <c r="D26" s="186"/>
      <c r="E26" s="186"/>
      <c r="F26" s="189"/>
      <c r="G26" s="189"/>
      <c r="H26" s="189"/>
      <c r="I26" s="187"/>
      <c r="J26" s="24"/>
    </row>
    <row r="27" spans="1:10" ht="4.9000000000000004" customHeight="1">
      <c r="A27" s="178"/>
      <c r="B27" s="25"/>
      <c r="C27" s="186"/>
      <c r="D27" s="186"/>
      <c r="E27" s="186"/>
      <c r="F27" s="189"/>
      <c r="G27" s="189"/>
      <c r="H27" s="189"/>
      <c r="I27" s="187"/>
      <c r="J27" s="24"/>
    </row>
    <row r="28" spans="1:10" ht="4.9000000000000004" customHeight="1">
      <c r="A28" s="178"/>
      <c r="B28" s="25"/>
      <c r="C28" s="186"/>
      <c r="D28" s="186"/>
      <c r="E28" s="186"/>
      <c r="F28" s="189"/>
      <c r="G28" s="189"/>
      <c r="H28" s="189"/>
      <c r="I28" s="187"/>
      <c r="J28" s="24"/>
    </row>
    <row r="29" spans="1:10" ht="4.9000000000000004" customHeight="1">
      <c r="A29" s="178"/>
      <c r="B29" s="25"/>
      <c r="C29" s="186"/>
      <c r="D29" s="186"/>
      <c r="E29" s="186"/>
      <c r="F29" s="189"/>
      <c r="G29" s="189"/>
      <c r="H29" s="189"/>
      <c r="I29" s="187"/>
      <c r="J29" s="24"/>
    </row>
    <row r="30" spans="1:10" ht="4.9000000000000004" customHeight="1">
      <c r="A30" s="178"/>
      <c r="B30" s="25"/>
      <c r="C30" s="186"/>
      <c r="D30" s="186"/>
      <c r="E30" s="186"/>
      <c r="F30" s="189"/>
      <c r="G30" s="189"/>
      <c r="H30" s="189"/>
      <c r="I30" s="187"/>
      <c r="J30" s="24"/>
    </row>
    <row r="31" spans="1:10" ht="4.9000000000000004" customHeight="1">
      <c r="A31" s="178"/>
      <c r="B31" s="25"/>
      <c r="C31" s="186"/>
      <c r="D31" s="186"/>
      <c r="E31" s="186"/>
      <c r="F31" s="189"/>
      <c r="G31" s="189"/>
      <c r="H31" s="189"/>
      <c r="I31" s="187"/>
      <c r="J31" s="24"/>
    </row>
    <row r="32" spans="1:10" ht="4.9000000000000004" customHeight="1">
      <c r="A32" s="178"/>
      <c r="B32" s="25"/>
      <c r="C32" s="186"/>
      <c r="D32" s="186"/>
      <c r="E32" s="186"/>
      <c r="F32" s="189"/>
      <c r="G32" s="189"/>
      <c r="H32" s="189"/>
      <c r="I32" s="187"/>
      <c r="J32" s="24"/>
    </row>
    <row r="33" spans="1:10" ht="4.9000000000000004" customHeight="1">
      <c r="A33" s="178"/>
      <c r="B33" s="25"/>
      <c r="C33" s="186"/>
      <c r="D33" s="186"/>
      <c r="E33" s="186"/>
      <c r="F33" s="189"/>
      <c r="G33" s="189"/>
      <c r="H33" s="189"/>
      <c r="I33" s="187"/>
      <c r="J33" s="24"/>
    </row>
    <row r="34" spans="1:10" ht="4.9000000000000004" customHeight="1">
      <c r="A34" s="178"/>
      <c r="B34" s="25"/>
      <c r="C34" s="186"/>
      <c r="D34" s="186"/>
      <c r="E34" s="186"/>
      <c r="F34" s="189"/>
      <c r="G34" s="189"/>
      <c r="H34" s="189"/>
      <c r="I34" s="187"/>
      <c r="J34" s="24"/>
    </row>
    <row r="35" spans="1:10" ht="4.9000000000000004" customHeight="1">
      <c r="A35" s="178"/>
      <c r="B35" s="25"/>
      <c r="C35" s="186"/>
      <c r="D35" s="186"/>
      <c r="E35" s="186"/>
      <c r="F35" s="189"/>
      <c r="G35" s="189"/>
      <c r="H35" s="189"/>
      <c r="I35" s="187"/>
      <c r="J35" s="24"/>
    </row>
    <row r="36" spans="1:10" ht="4.9000000000000004" customHeight="1">
      <c r="A36" s="178"/>
      <c r="B36" s="25"/>
      <c r="C36" s="186"/>
      <c r="D36" s="186"/>
      <c r="E36" s="186"/>
      <c r="F36" s="189"/>
      <c r="G36" s="189"/>
      <c r="H36" s="189"/>
      <c r="I36" s="187"/>
      <c r="J36" s="24"/>
    </row>
    <row r="37" spans="1:10" ht="4.9000000000000004" customHeight="1">
      <c r="A37" s="178"/>
      <c r="B37" s="25"/>
      <c r="C37" s="186"/>
      <c r="D37" s="186"/>
      <c r="E37" s="186"/>
      <c r="F37" s="189"/>
      <c r="G37" s="189"/>
      <c r="H37" s="189"/>
      <c r="I37" s="187"/>
      <c r="J37" s="24"/>
    </row>
    <row r="38" spans="1:10" ht="4.9000000000000004" customHeight="1" thickBot="1">
      <c r="A38" s="179"/>
      <c r="B38" s="180"/>
      <c r="C38" s="180"/>
      <c r="D38" s="181"/>
      <c r="E38" s="181"/>
      <c r="F38" s="190"/>
      <c r="G38" s="190"/>
      <c r="H38" s="190"/>
      <c r="I38" s="174"/>
      <c r="J38" s="180"/>
    </row>
    <row r="39" spans="1:10" ht="12.6" customHeight="1">
      <c r="A39" s="175"/>
      <c r="B39" s="175"/>
      <c r="C39" s="176"/>
      <c r="D39" s="27">
        <v>1</v>
      </c>
      <c r="E39" s="176"/>
      <c r="F39" s="26">
        <f>IF(D39=D2,IF(ISBLANK(G39),"",CONCATENATE(D39,".",E39)),D39)</f>
        <v>1</v>
      </c>
      <c r="G39" s="27" t="s">
        <v>121</v>
      </c>
      <c r="H39" s="27"/>
      <c r="I39" s="27"/>
      <c r="J39" s="175"/>
    </row>
    <row r="40" spans="1:10" ht="22.5">
      <c r="A40" s="7" t="s">
        <v>162</v>
      </c>
      <c r="B40" s="7" t="s">
        <v>9</v>
      </c>
      <c r="C40" s="7" t="s">
        <v>46</v>
      </c>
      <c r="D40" s="10">
        <f>D39</f>
        <v>1</v>
      </c>
      <c r="E40" s="220">
        <f>IF(D39=D38,IF(AND(B40=Данные!$B$7,NOT(ISBLANK(C40)),OR(A40=$A$1,A40=Данные!$C$9)),E39+1,E39),IF(AND(B40=Данные!$B$7,NOT(ISBLANK(C40)),OR(A40=$A$1,A40=Данные!$C$9)),1,0))</f>
        <v>1</v>
      </c>
      <c r="F40" s="184" t="str">
        <f>IF(D40=D39,IF(ISBLANK(G40),"",CONCATENATE(D40,".",E40)),D40)</f>
        <v>1.1</v>
      </c>
      <c r="G40" s="11" t="s">
        <v>172</v>
      </c>
      <c r="H40" s="11" t="s">
        <v>173</v>
      </c>
      <c r="I40" s="11" t="s">
        <v>122</v>
      </c>
      <c r="J40" s="7"/>
    </row>
    <row r="41" spans="1:10" ht="13.9" customHeight="1">
      <c r="A41" s="159" t="str">
        <f t="shared" ref="A41:B43" si="0">A40</f>
        <v>ТМЦ</v>
      </c>
      <c r="B41" s="159" t="str">
        <f t="shared" si="0"/>
        <v>Да</v>
      </c>
      <c r="C41" s="13"/>
      <c r="D41" s="8">
        <f>D40</f>
        <v>1</v>
      </c>
      <c r="E41" s="220">
        <f>IF(D40=D39,IF(AND(B41=Данные!$B$7,NOT(ISBLANK(C41)),OR(A41=$A$1,A41=Данные!$C$9)),E40+1,E40),IF(AND(B41=Данные!$B$7,NOT(ISBLANK(C41)),OR(A41=$A$1,A41=Данные!$C$9)),1,0))</f>
        <v>1</v>
      </c>
      <c r="F41" s="184" t="str">
        <f>IF(D41=D40,IF(ISBLANK(G41),"",CONCATENATE(D41,".",E41)),D41)</f>
        <v/>
      </c>
      <c r="G41" s="14"/>
      <c r="H41" s="14"/>
      <c r="I41" s="15" t="str">
        <f>Данные!B3</f>
        <v xml:space="preserve">Изготовитель </v>
      </c>
      <c r="J41" s="12" t="s">
        <v>50</v>
      </c>
    </row>
    <row r="42" spans="1:10" ht="33.75">
      <c r="A42" s="159" t="str">
        <f t="shared" si="0"/>
        <v>ТМЦ</v>
      </c>
      <c r="B42" s="159" t="str">
        <f t="shared" si="0"/>
        <v>Да</v>
      </c>
      <c r="C42" s="13"/>
      <c r="D42" s="8">
        <f>D41</f>
        <v>1</v>
      </c>
      <c r="E42" s="220">
        <f>IF(D41=D40,IF(AND(B42=Данные!$B$7,NOT(ISBLANK(C42)),OR(A42=$A$1,A42=Данные!$C$9)),E41+1,E41),IF(AND(B42=Данные!$B$7,NOT(ISBLANK(C42)),OR(A42=$A$1,A42=Данные!$C$9)),1,0))</f>
        <v>1</v>
      </c>
      <c r="F42" s="184" t="str">
        <f>IF(D42=D41,IF(ISBLANK(G42),"",CONCATENATE(D42,".",E42)),D42)</f>
        <v/>
      </c>
      <c r="G42" s="14"/>
      <c r="H42" s="14"/>
      <c r="I42" s="15" t="str">
        <f>Данные!B4</f>
        <v xml:space="preserve">Официальный представитель изготовителя </v>
      </c>
      <c r="J42" s="12" t="s">
        <v>50</v>
      </c>
    </row>
    <row r="43" spans="1:10" ht="13.9" customHeight="1">
      <c r="A43" s="159" t="str">
        <f t="shared" si="0"/>
        <v>ТМЦ</v>
      </c>
      <c r="B43" s="159" t="str">
        <f t="shared" si="0"/>
        <v>Да</v>
      </c>
      <c r="C43" s="13"/>
      <c r="D43" s="8">
        <f t="shared" ref="D43:D187" si="1">D42</f>
        <v>1</v>
      </c>
      <c r="E43" s="220">
        <f>IF(D42=D41,IF(AND(B43=Данные!$B$7,NOT(ISBLANK(C43)),OR(A43=$A$1,A43=Данные!$C$9)),E42+1,E42),IF(AND(B43=Данные!$B$7,NOT(ISBLANK(C43)),OR(A43=$A$1,A43=Данные!$C$9)),1,0))</f>
        <v>1</v>
      </c>
      <c r="F43" s="184" t="str">
        <f>IF(D43=D42,IF(ISBLANK(G43),"",CONCATENATE(D43,".",E43)),D43)</f>
        <v/>
      </c>
      <c r="G43" s="14"/>
      <c r="H43" s="14"/>
      <c r="I43" s="15" t="str">
        <f>Данные!B5</f>
        <v>Посредник</v>
      </c>
      <c r="J43" s="12" t="s">
        <v>51</v>
      </c>
    </row>
    <row r="44" spans="1:10" ht="33.75">
      <c r="A44" s="7" t="s">
        <v>163</v>
      </c>
      <c r="B44" s="7" t="s">
        <v>9</v>
      </c>
      <c r="C44" s="7" t="s">
        <v>46</v>
      </c>
      <c r="D44" s="10">
        <f>D43</f>
        <v>1</v>
      </c>
      <c r="E44" s="220">
        <f>IF(D43=D42,IF(AND(B44=Данные!$B$7,NOT(ISBLANK(C44)),OR(A44=$A$1,A44=Данные!$C$9)),E43+1,E43),IF(AND(B44=Данные!$B$7,NOT(ISBLANK(C44)),OR(A44=$A$1,A44=Данные!$C$9)),1,0))</f>
        <v>2</v>
      </c>
      <c r="F44" s="184" t="str">
        <f>IF(D44=D43,IF(ISBLANK(G44),"",CONCATENATE(D44,".",E44)),D44)</f>
        <v>1.2</v>
      </c>
      <c r="G44" s="11" t="s">
        <v>318</v>
      </c>
      <c r="H44" s="11" t="s">
        <v>67</v>
      </c>
      <c r="I44" s="11" t="s">
        <v>122</v>
      </c>
      <c r="J44" s="7"/>
    </row>
    <row r="45" spans="1:10" ht="13.9" customHeight="1">
      <c r="A45" s="159" t="str">
        <f>A44</f>
        <v>общее</v>
      </c>
      <c r="B45" s="159" t="str">
        <f>B44</f>
        <v>Да</v>
      </c>
      <c r="C45" s="13"/>
      <c r="D45" s="8">
        <f t="shared" si="1"/>
        <v>1</v>
      </c>
      <c r="E45" s="220">
        <f>IF(D44=D43,IF(AND(B45=Данные!$B$7,NOT(ISBLANK(C45)),OR(A45=$A$1,A45=Данные!$C$9)),E44+1,E44),IF(AND(B45=Данные!$B$7,NOT(ISBLANK(C45)),OR(A45=$A$1,A45=Данные!$C$9)),1,0))</f>
        <v>2</v>
      </c>
      <c r="F45" s="184" t="str">
        <f t="shared" ref="F45:F185" si="2">IF(D45=D44,IF(ISBLANK(G45),"",CONCATENATE(D45,".",E45)),D45)</f>
        <v/>
      </c>
      <c r="G45" s="14"/>
      <c r="H45" s="14"/>
      <c r="I45" s="15" t="s">
        <v>9</v>
      </c>
      <c r="J45" s="12" t="s">
        <v>50</v>
      </c>
    </row>
    <row r="46" spans="1:10" ht="13.9" customHeight="1">
      <c r="A46" s="159" t="str">
        <f>A45</f>
        <v>общее</v>
      </c>
      <c r="B46" s="159" t="str">
        <f>B45</f>
        <v>Да</v>
      </c>
      <c r="C46" s="13"/>
      <c r="D46" s="8">
        <f t="shared" si="1"/>
        <v>1</v>
      </c>
      <c r="E46" s="220">
        <f>IF(D45=D44,IF(AND(B46=Данные!$B$7,NOT(ISBLANK(C46)),OR(A46=$A$1,A46=Данные!$C$9)),E45+1,E45),IF(AND(B46=Данные!$B$7,NOT(ISBLANK(C46)),OR(A46=$A$1,A46=Данные!$C$9)),1,0))</f>
        <v>2</v>
      </c>
      <c r="F46" s="184" t="str">
        <f t="shared" si="2"/>
        <v/>
      </c>
      <c r="G46" s="14"/>
      <c r="H46" s="14"/>
      <c r="I46" s="15" t="s">
        <v>10</v>
      </c>
      <c r="J46" s="12" t="s">
        <v>51</v>
      </c>
    </row>
    <row r="47" spans="1:10" ht="90" hidden="1">
      <c r="A47" s="7" t="s">
        <v>161</v>
      </c>
      <c r="B47" s="7" t="s">
        <v>9</v>
      </c>
      <c r="C47" s="7" t="s">
        <v>46</v>
      </c>
      <c r="D47" s="10">
        <f>D46</f>
        <v>1</v>
      </c>
      <c r="E47" s="220">
        <f>IF(D46=D45,IF(AND(B47=Данные!$B$7,NOT(ISBLANK(C47)),OR(A47=$A$1,A47=Данные!$C$9)),E46+1,E46),IF(AND(B47=Данные!$B$7,NOT(ISBLANK(C47)),OR(A47=$A$1,A47=Данные!$C$9)),1,0))</f>
        <v>2</v>
      </c>
      <c r="F47" s="184" t="str">
        <f t="shared" si="2"/>
        <v>1.2</v>
      </c>
      <c r="G47" s="11" t="s">
        <v>240</v>
      </c>
      <c r="H47" s="11" t="s">
        <v>255</v>
      </c>
      <c r="I47" s="11" t="s">
        <v>122</v>
      </c>
      <c r="J47" s="7"/>
    </row>
    <row r="48" spans="1:10" hidden="1">
      <c r="A48" s="159" t="str">
        <f>A47</f>
        <v>СМР</v>
      </c>
      <c r="B48" s="159" t="str">
        <f>B47</f>
        <v>Да</v>
      </c>
      <c r="C48" s="13"/>
      <c r="D48" s="8">
        <f t="shared" si="1"/>
        <v>1</v>
      </c>
      <c r="E48" s="220">
        <f>IF(D47=D46,IF(AND(B48=Данные!$B$7,NOT(ISBLANK(C48)),OR(A48=$A$1,A48=Данные!$C$9)),E47+1,E47),IF(AND(B48=Данные!$B$7,NOT(ISBLANK(C48)),OR(A48=$A$1,A48=Данные!$C$9)),1,0))</f>
        <v>2</v>
      </c>
      <c r="F48" s="184" t="str">
        <f t="shared" si="2"/>
        <v/>
      </c>
      <c r="G48" s="14"/>
      <c r="H48" s="14"/>
      <c r="I48" s="15" t="s">
        <v>11</v>
      </c>
      <c r="J48" s="12" t="s">
        <v>50</v>
      </c>
    </row>
    <row r="49" spans="1:10" hidden="1">
      <c r="A49" s="159" t="str">
        <f>A48</f>
        <v>СМР</v>
      </c>
      <c r="B49" s="159" t="str">
        <f>B48</f>
        <v>Да</v>
      </c>
      <c r="C49" s="13"/>
      <c r="D49" s="8">
        <f>D48</f>
        <v>1</v>
      </c>
      <c r="E49" s="220">
        <f>IF(D48=D47,IF(AND(B49=Данные!$B$7,NOT(ISBLANK(C49)),OR(A49=$A$1,A49=Данные!$C$9)),E48+1,E48),IF(AND(B49=Данные!$B$7,NOT(ISBLANK(C49)),OR(A49=$A$1,A49=Данные!$C$9)),1,0))</f>
        <v>2</v>
      </c>
      <c r="F49" s="184" t="str">
        <f t="shared" si="2"/>
        <v/>
      </c>
      <c r="G49" s="14"/>
      <c r="H49" s="14"/>
      <c r="I49" s="15" t="s">
        <v>10</v>
      </c>
      <c r="J49" s="12" t="s">
        <v>51</v>
      </c>
    </row>
    <row r="50" spans="1:10">
      <c r="A50" s="7" t="s">
        <v>162</v>
      </c>
      <c r="B50" s="7" t="s">
        <v>9</v>
      </c>
      <c r="C50" s="7" t="s">
        <v>46</v>
      </c>
      <c r="D50" s="10">
        <f>D49</f>
        <v>1</v>
      </c>
      <c r="E50" s="220">
        <f>IF(D49=D48,IF(AND(B50=Данные!$B$7,NOT(ISBLANK(C50)),OR(A50=$A$1,A50=Данные!$C$9)),E49+1,E49),IF(AND(B50=Данные!$B$7,NOT(ISBLANK(C50)),OR(A50=$A$1,A50=Данные!$C$9)),1,0))</f>
        <v>3</v>
      </c>
      <c r="F50" s="184" t="str">
        <f>IF(D50=D49,IF(ISBLANK(G50),"",CONCATENATE(D50,".",E50)),D50)</f>
        <v>1.3</v>
      </c>
      <c r="G50" s="11" t="s">
        <v>174</v>
      </c>
      <c r="H50" s="11" t="s">
        <v>174</v>
      </c>
      <c r="I50" s="11" t="s">
        <v>122</v>
      </c>
      <c r="J50" s="7"/>
    </row>
    <row r="51" spans="1:10" ht="22.5">
      <c r="A51" s="159" t="str">
        <f>A50</f>
        <v>ТМЦ</v>
      </c>
      <c r="B51" s="159" t="str">
        <f>B50</f>
        <v>Да</v>
      </c>
      <c r="C51" s="13"/>
      <c r="D51" s="8">
        <f t="shared" si="1"/>
        <v>1</v>
      </c>
      <c r="E51" s="220">
        <f>IF(D50=D49,IF(AND(B51=Данные!$B$7,NOT(ISBLANK(C51)),OR(A51=$A$1,A51=Данные!$C$9)),E50+1,E50),IF(AND(B51=Данные!$B$7,NOT(ISBLANK(C51)),OR(A51=$A$1,A51=Данные!$C$9)),1,0))</f>
        <v>3</v>
      </c>
      <c r="F51" s="184" t="str">
        <f>Данные!B3</f>
        <v xml:space="preserve">Изготовитель </v>
      </c>
      <c r="G51" s="18" t="s">
        <v>65</v>
      </c>
      <c r="H51" s="18" t="s">
        <v>175</v>
      </c>
      <c r="I51" s="15" t="s">
        <v>11</v>
      </c>
      <c r="J51" s="12" t="s">
        <v>50</v>
      </c>
    </row>
    <row r="52" spans="1:10" ht="56.25">
      <c r="A52" s="159" t="str">
        <f>A51</f>
        <v>ТМЦ</v>
      </c>
      <c r="B52" s="159" t="str">
        <f>B51</f>
        <v>Да</v>
      </c>
      <c r="C52" s="13"/>
      <c r="D52" s="8">
        <f>D51</f>
        <v>1</v>
      </c>
      <c r="E52" s="220">
        <f>IF(D51=D50,IF(AND(B52=Данные!$B$7,NOT(ISBLANK(C52)),OR(A52=$A$1,A52=Данные!$C$9)),E51+1,E51),IF(AND(B52=Данные!$B$7,NOT(ISBLANK(C52)),OR(A52=$A$1,A52=Данные!$C$9)),1,0))</f>
        <v>3</v>
      </c>
      <c r="F52" s="184" t="str">
        <f>Данные!B4</f>
        <v xml:space="preserve">Официальный представитель изготовителя </v>
      </c>
      <c r="G52" s="18" t="s">
        <v>229</v>
      </c>
      <c r="H52" s="18" t="s">
        <v>230</v>
      </c>
      <c r="I52" s="15" t="s">
        <v>10</v>
      </c>
      <c r="J52" s="12" t="s">
        <v>51</v>
      </c>
    </row>
    <row r="53" spans="1:10" ht="33.75">
      <c r="A53" s="7" t="s">
        <v>162</v>
      </c>
      <c r="B53" s="7" t="s">
        <v>9</v>
      </c>
      <c r="C53" s="7" t="s">
        <v>46</v>
      </c>
      <c r="D53" s="10">
        <f>D52</f>
        <v>1</v>
      </c>
      <c r="E53" s="220">
        <f>IF(D52=D51,IF(AND(B53=Данные!$B$7,NOT(ISBLANK(C53)),OR(A53=$A$1,A53=Данные!$C$9)),E52+1,E52),IF(AND(B53=Данные!$B$7,NOT(ISBLANK(C53)),OR(A53=$A$1,A53=Данные!$C$9)),1,0))</f>
        <v>4</v>
      </c>
      <c r="F53" s="184" t="str">
        <f>IF(D53=D52,IF(ISBLANK(G53),"",CONCATENATE(D53,".",E53)),D53)</f>
        <v>1.4</v>
      </c>
      <c r="G53" s="11" t="s">
        <v>269</v>
      </c>
      <c r="H53" s="11" t="s">
        <v>211</v>
      </c>
      <c r="I53" s="11" t="s">
        <v>122</v>
      </c>
      <c r="J53" s="7"/>
    </row>
    <row r="54" spans="1:10">
      <c r="A54" s="159" t="str">
        <f>A53</f>
        <v>ТМЦ</v>
      </c>
      <c r="B54" s="159" t="str">
        <f>B53</f>
        <v>Да</v>
      </c>
      <c r="C54" s="13"/>
      <c r="D54" s="8">
        <f t="shared" si="1"/>
        <v>1</v>
      </c>
      <c r="E54" s="220">
        <f>IF(D53=D52,IF(AND(B54=Данные!$B$7,NOT(ISBLANK(C54)),OR(A54=$A$1,A54=Данные!$C$9)),E53+1,E53),IF(AND(B54=Данные!$B$7,NOT(ISBLANK(C54)),OR(A54=$A$1,A54=Данные!$C$9)),1,0))</f>
        <v>4</v>
      </c>
      <c r="F54" s="184" t="str">
        <f t="shared" ref="F54:F58" si="3">IF(D54=D53,IF(ISBLANK(G54),"",CONCATENATE(D54,".",E54)),D54)</f>
        <v/>
      </c>
      <c r="G54" s="14"/>
      <c r="H54" s="14"/>
      <c r="I54" s="15" t="s">
        <v>9</v>
      </c>
      <c r="J54" s="12" t="s">
        <v>50</v>
      </c>
    </row>
    <row r="55" spans="1:10">
      <c r="A55" s="159" t="str">
        <f>A54</f>
        <v>ТМЦ</v>
      </c>
      <c r="B55" s="159" t="str">
        <f>B54</f>
        <v>Да</v>
      </c>
      <c r="C55" s="13"/>
      <c r="D55" s="8">
        <f t="shared" si="1"/>
        <v>1</v>
      </c>
      <c r="E55" s="220">
        <f>IF(D54=D53,IF(AND(B55=Данные!$B$7,NOT(ISBLANK(C55)),OR(A55=$A$1,A55=Данные!$C$9)),E54+1,E54),IF(AND(B55=Данные!$B$7,NOT(ISBLANK(C55)),OR(A55=$A$1,A55=Данные!$C$9)),1,0))</f>
        <v>4</v>
      </c>
      <c r="F55" s="184" t="str">
        <f t="shared" si="3"/>
        <v/>
      </c>
      <c r="G55" s="14"/>
      <c r="H55" s="14"/>
      <c r="I55" s="15" t="s">
        <v>10</v>
      </c>
      <c r="J55" s="12" t="s">
        <v>51</v>
      </c>
    </row>
    <row r="56" spans="1:10" ht="22.5">
      <c r="A56" s="7" t="s">
        <v>162</v>
      </c>
      <c r="B56" s="7" t="s">
        <v>10</v>
      </c>
      <c r="C56" s="7" t="s">
        <v>46</v>
      </c>
      <c r="D56" s="10">
        <f>D55</f>
        <v>1</v>
      </c>
      <c r="E56" s="220">
        <f>IF(D55=D54,IF(AND(B56=Данные!$B$7,NOT(ISBLANK(C56)),OR(A56=$A$1,A56=Данные!$C$9)),E55+1,E55),IF(AND(B56=Данные!$B$7,NOT(ISBLANK(C56)),OR(A56=$A$1,A56=Данные!$C$9)),1,0))</f>
        <v>4</v>
      </c>
      <c r="F56" s="184" t="str">
        <f t="shared" si="3"/>
        <v>1.4</v>
      </c>
      <c r="G56" s="11" t="s">
        <v>291</v>
      </c>
      <c r="H56" s="11" t="s">
        <v>292</v>
      </c>
      <c r="I56" s="11" t="s">
        <v>122</v>
      </c>
      <c r="J56" s="7"/>
    </row>
    <row r="57" spans="1:10">
      <c r="A57" s="159" t="str">
        <f>A56</f>
        <v>ТМЦ</v>
      </c>
      <c r="B57" s="159" t="str">
        <f>B56</f>
        <v>Нет</v>
      </c>
      <c r="C57" s="13"/>
      <c r="D57" s="8">
        <f t="shared" si="1"/>
        <v>1</v>
      </c>
      <c r="E57" s="220">
        <f>IF(D56=D55,IF(AND(B57=Данные!$B$7,NOT(ISBLANK(C57)),OR(A57=$A$1,A57=Данные!$C$9)),E56+1,E56),IF(AND(B57=Данные!$B$7,NOT(ISBLANK(C57)),OR(A57=$A$1,A57=Данные!$C$9)),1,0))</f>
        <v>4</v>
      </c>
      <c r="F57" s="184" t="str">
        <f t="shared" si="3"/>
        <v/>
      </c>
      <c r="G57" s="14"/>
      <c r="H57" s="14"/>
      <c r="I57" s="15" t="s">
        <v>9</v>
      </c>
      <c r="J57" s="12" t="s">
        <v>50</v>
      </c>
    </row>
    <row r="58" spans="1:10">
      <c r="A58" s="159" t="str">
        <f>A57</f>
        <v>ТМЦ</v>
      </c>
      <c r="B58" s="159" t="str">
        <f>B57</f>
        <v>Нет</v>
      </c>
      <c r="C58" s="13"/>
      <c r="D58" s="8">
        <f t="shared" si="1"/>
        <v>1</v>
      </c>
      <c r="E58" s="220">
        <f>IF(D57=D56,IF(AND(B58=Данные!$B$7,NOT(ISBLANK(C58)),OR(A58=$A$1,A58=Данные!$C$9)),E57+1,E57),IF(AND(B58=Данные!$B$7,NOT(ISBLANK(C58)),OR(A58=$A$1,A58=Данные!$C$9)),1,0))</f>
        <v>4</v>
      </c>
      <c r="F58" s="184" t="str">
        <f t="shared" si="3"/>
        <v/>
      </c>
      <c r="G58" s="14"/>
      <c r="H58" s="14"/>
      <c r="I58" s="15" t="s">
        <v>10</v>
      </c>
      <c r="J58" s="12" t="s">
        <v>51</v>
      </c>
    </row>
    <row r="59" spans="1:10" ht="22.5">
      <c r="A59" s="159" t="s">
        <v>163</v>
      </c>
      <c r="B59" s="159"/>
      <c r="C59" s="8"/>
      <c r="D59" s="9">
        <f>D55+1</f>
        <v>2</v>
      </c>
      <c r="E59" s="220">
        <f>IF(D55=D54,IF(AND(B59=Данные!$B$7,NOT(ISBLANK(C59)),OR(A59=$A$1,A59=Данные!$C$9)),E55+1,E55),IF(AND(B59=Данные!$B$7,NOT(ISBLANK(C59)),OR(A59=$A$1,A59=Данные!$C$9)),1,0))</f>
        <v>4</v>
      </c>
      <c r="F59" s="184">
        <f>IF(D59=D55,IF(ISBLANK(G59),"",CONCATENATE(D59,".",E59)),D59)</f>
        <v>2</v>
      </c>
      <c r="G59" s="16" t="s">
        <v>181</v>
      </c>
      <c r="H59" s="9"/>
      <c r="I59" s="9"/>
      <c r="J59" s="7"/>
    </row>
    <row r="60" spans="1:10" ht="34.5" thickBot="1">
      <c r="A60" s="7" t="s">
        <v>163</v>
      </c>
      <c r="B60" s="7" t="s">
        <v>9</v>
      </c>
      <c r="C60" s="7" t="s">
        <v>46</v>
      </c>
      <c r="D60" s="10">
        <f>D59</f>
        <v>2</v>
      </c>
      <c r="E60" s="220">
        <f>IF(D59=D55,IF(AND(B60=Данные!$B$7,NOT(ISBLANK(C60)),OR(A60=$A$1,A60=Данные!$C$9)),E59+1,E59),IF(AND(B60=Данные!$B$7,NOT(ISBLANK(C60)),OR(A60=$A$1,A60=Данные!$C$9)),1,0))</f>
        <v>1</v>
      </c>
      <c r="F60" s="184" t="str">
        <f t="shared" ref="F60" si="4">IF(D60=D59,IF(ISBLANK(G60),"",CONCATENATE(D60,".",E60)),D60)</f>
        <v>2.1</v>
      </c>
      <c r="G60" s="173" t="s">
        <v>68</v>
      </c>
      <c r="H60" s="173" t="str">
        <f>H44</f>
        <v>Выписка из ЕГРЮЛ, заверенная печатью организации и подписью руководителя.pdf</v>
      </c>
      <c r="I60" s="173" t="s">
        <v>122</v>
      </c>
      <c r="J60" s="185"/>
    </row>
    <row r="61" spans="1:10" ht="13.9" customHeight="1">
      <c r="A61" s="159" t="str">
        <f>A60</f>
        <v>общее</v>
      </c>
      <c r="B61" s="159" t="str">
        <f>B60</f>
        <v>Да</v>
      </c>
      <c r="C61" s="12"/>
      <c r="D61" s="8">
        <f t="shared" si="1"/>
        <v>2</v>
      </c>
      <c r="E61" s="220">
        <f>IF(D60=D59,IF(AND(B61=Данные!$B$7,NOT(ISBLANK(C61)),OR(A61=$A$1,A61=Данные!$C$9)),E60+1,E60),IF(AND(B61=Данные!$B$7,NOT(ISBLANK(C61)),OR(A61=$A$1,A61=Данные!$C$9)),1,0))</f>
        <v>1</v>
      </c>
      <c r="F61" s="221" t="s">
        <v>176</v>
      </c>
      <c r="G61" s="165"/>
      <c r="H61" s="165"/>
      <c r="I61" s="160" t="s">
        <v>178</v>
      </c>
      <c r="J61" s="166" t="s">
        <v>51</v>
      </c>
    </row>
    <row r="62" spans="1:10">
      <c r="A62" s="159" t="str">
        <f>A61</f>
        <v>общее</v>
      </c>
      <c r="B62" s="159" t="str">
        <f>B61</f>
        <v>Да</v>
      </c>
      <c r="C62" s="12"/>
      <c r="D62" s="8">
        <f t="shared" si="1"/>
        <v>2</v>
      </c>
      <c r="E62" s="220">
        <f>IF(D61=D60,IF(AND(B62=Данные!$B$7,NOT(ISBLANK(C62)),OR(A62=$A$1,A62=Данные!$C$9)),E61+1,E61),IF(AND(B62=Данные!$B$7,NOT(ISBLANK(C62)),OR(A62=$A$1,A62=Данные!$C$9)),1,0))</f>
        <v>1</v>
      </c>
      <c r="F62" s="167"/>
      <c r="G62" s="14"/>
      <c r="H62" s="14"/>
      <c r="I62" s="15" t="s">
        <v>179</v>
      </c>
      <c r="J62" s="168" t="s">
        <v>51</v>
      </c>
    </row>
    <row r="63" spans="1:10" ht="21" customHeight="1" thickBot="1">
      <c r="A63" s="159" t="str">
        <f t="shared" ref="A63:B65" si="5">A62</f>
        <v>общее</v>
      </c>
      <c r="B63" s="159" t="str">
        <f t="shared" si="5"/>
        <v>Да</v>
      </c>
      <c r="C63" s="12"/>
      <c r="D63" s="8">
        <f t="shared" si="1"/>
        <v>2</v>
      </c>
      <c r="E63" s="220">
        <f>IF(D62=D61,IF(AND(B63=Данные!$B$7,NOT(ISBLANK(C63)),OR(A63=$A$1,A63=Данные!$C$9)),E62+1,E62),IF(AND(B63=Данные!$B$7,NOT(ISBLANK(C63)),OR(A63=$A$1,A63=Данные!$C$9)),1,0))</f>
        <v>1</v>
      </c>
      <c r="F63" s="169" t="str">
        <f>IF(D63=D61,IF(ISBLANK(G63),"",CONCATENATE(D63,".",E63)),D63)</f>
        <v/>
      </c>
      <c r="G63" s="170"/>
      <c r="H63" s="170"/>
      <c r="I63" s="171" t="s">
        <v>84</v>
      </c>
      <c r="J63" s="172" t="s">
        <v>50</v>
      </c>
    </row>
    <row r="64" spans="1:10" ht="30.6" customHeight="1">
      <c r="A64" s="159" t="str">
        <f t="shared" si="5"/>
        <v>общее</v>
      </c>
      <c r="B64" s="159" t="str">
        <f t="shared" si="5"/>
        <v>Да</v>
      </c>
      <c r="C64" s="12"/>
      <c r="D64" s="8">
        <f t="shared" si="1"/>
        <v>2</v>
      </c>
      <c r="E64" s="220">
        <f>IF(D63=D62,IF(AND(B64=Данные!$B$7,NOT(ISBLANK(C64)),OR(A64=$A$1,A64=Данные!$C$9)),E63+1,E63),IF(AND(B64=Данные!$B$7,NOT(ISBLANK(C64)),OR(A64=$A$1,A64=Данные!$C$9)),1,0))</f>
        <v>1</v>
      </c>
      <c r="F64" s="163" t="str">
        <f>Данные!B4</f>
        <v xml:space="preserve">Официальный представитель изготовителя </v>
      </c>
      <c r="G64" s="164"/>
      <c r="H64" s="165"/>
      <c r="I64" s="160" t="s">
        <v>178</v>
      </c>
      <c r="J64" s="166" t="s">
        <v>51</v>
      </c>
    </row>
    <row r="65" spans="1:10" ht="21" customHeight="1">
      <c r="A65" s="159" t="str">
        <f t="shared" si="5"/>
        <v>общее</v>
      </c>
      <c r="B65" s="159" t="str">
        <f t="shared" si="5"/>
        <v>Да</v>
      </c>
      <c r="C65" s="12"/>
      <c r="D65" s="8">
        <f t="shared" si="1"/>
        <v>2</v>
      </c>
      <c r="E65" s="220">
        <f>IF(D64=D63,IF(AND(B65=Данные!$B$7,NOT(ISBLANK(C65)),OR(A65=$A$1,A65=Данные!$C$9)),E64+1,E64),IF(AND(B65=Данные!$B$7,NOT(ISBLANK(C65)),OR(A65=$A$1,A65=Данные!$C$9)),1,0))</f>
        <v>1</v>
      </c>
      <c r="F65" s="167"/>
      <c r="G65" s="14"/>
      <c r="H65" s="14"/>
      <c r="I65" s="15" t="s">
        <v>179</v>
      </c>
      <c r="J65" s="168" t="s">
        <v>50</v>
      </c>
    </row>
    <row r="66" spans="1:10" ht="21" customHeight="1" thickBot="1">
      <c r="A66" s="159" t="str">
        <f>A65</f>
        <v>общее</v>
      </c>
      <c r="B66" s="159" t="str">
        <f>B65</f>
        <v>Да</v>
      </c>
      <c r="C66" s="12"/>
      <c r="D66" s="8">
        <f t="shared" si="1"/>
        <v>2</v>
      </c>
      <c r="E66" s="220">
        <f>IF(D65=D64,IF(AND(B66=Данные!$B$7,NOT(ISBLANK(C66)),OR(A66=$A$1,A66=Данные!$C$9)),E65+1,E65),IF(AND(B66=Данные!$B$7,NOT(ISBLANK(C66)),OR(A66=$A$1,A66=Данные!$C$9)),1,0))</f>
        <v>1</v>
      </c>
      <c r="F66" s="169"/>
      <c r="G66" s="170"/>
      <c r="H66" s="170"/>
      <c r="I66" s="171" t="s">
        <v>84</v>
      </c>
      <c r="J66" s="172" t="s">
        <v>50</v>
      </c>
    </row>
    <row r="67" spans="1:10" ht="78.75">
      <c r="A67" s="7" t="s">
        <v>162</v>
      </c>
      <c r="B67" s="7" t="s">
        <v>9</v>
      </c>
      <c r="C67" s="7" t="s">
        <v>46</v>
      </c>
      <c r="D67" s="10">
        <f t="shared" si="1"/>
        <v>2</v>
      </c>
      <c r="E67" s="220">
        <f>IF(D66=D65,IF(AND(B67=Данные!$B$7,NOT(ISBLANK(C67)),OR(A67=$A$1,A67=Данные!$C$9)),E66+1,E66),IF(AND(B67=Данные!$B$7,NOT(ISBLANK(C67)),OR(A67=$A$1,A67=Данные!$C$9)),1,0))</f>
        <v>2</v>
      </c>
      <c r="F67" s="184" t="str">
        <f>IF(D67=D66,IF(ISBLANK(G67),"",CONCATENATE(D67,".",E67)),D67)</f>
        <v>2.2</v>
      </c>
      <c r="G67" s="162" t="s">
        <v>182</v>
      </c>
      <c r="H67" s="162" t="s">
        <v>183</v>
      </c>
      <c r="I67" s="162" t="s">
        <v>94</v>
      </c>
      <c r="J67" s="175"/>
    </row>
    <row r="68" spans="1:10" ht="13.9" customHeight="1">
      <c r="A68" s="159" t="str">
        <f>A67</f>
        <v>ТМЦ</v>
      </c>
      <c r="B68" s="159" t="str">
        <f>B67</f>
        <v>Да</v>
      </c>
      <c r="C68" s="13"/>
      <c r="D68" s="8">
        <f t="shared" si="1"/>
        <v>2</v>
      </c>
      <c r="E68" s="220">
        <f>IF(D67=D66,IF(AND(B68=Данные!$B$7,NOT(ISBLANK(C68)),OR(A68=$A$1,A68=Данные!$C$9)),E67+1,E67),IF(AND(B68=Данные!$B$7,NOT(ISBLANK(C68)),OR(A68=$A$1,A68=Данные!$C$9)),1,0))</f>
        <v>2</v>
      </c>
      <c r="F68" s="184" t="str">
        <f>IF(D68=D67,IF(ISBLANK(G68),"",CONCATENATE(D68,".",E68)),D68)</f>
        <v/>
      </c>
      <c r="G68" s="14"/>
      <c r="H68" s="14"/>
      <c r="I68" s="15" t="s">
        <v>56</v>
      </c>
      <c r="J68" s="12" t="s">
        <v>51</v>
      </c>
    </row>
    <row r="69" spans="1:10" ht="13.9" customHeight="1">
      <c r="A69" s="159" t="str">
        <f>A68</f>
        <v>ТМЦ</v>
      </c>
      <c r="B69" s="159" t="str">
        <f>B68</f>
        <v>Да</v>
      </c>
      <c r="C69" s="13"/>
      <c r="D69" s="8">
        <f t="shared" si="1"/>
        <v>2</v>
      </c>
      <c r="E69" s="220">
        <f>IF(D68=D67,IF(AND(B69=Данные!$B$7,NOT(ISBLANK(C69)),OR(A69=$A$1,A69=Данные!$C$9)),E68+1,E68),IF(AND(B69=Данные!$B$7,NOT(ISBLANK(C69)),OR(A69=$A$1,A69=Данные!$C$9)),1,0))</f>
        <v>2</v>
      </c>
      <c r="F69" s="184" t="str">
        <f>IF(D69=D68,IF(ISBLANK(G69),"",CONCATENATE(D69,".",E69)),D69)</f>
        <v/>
      </c>
      <c r="G69" s="14"/>
      <c r="H69" s="14"/>
      <c r="I69" s="15" t="s">
        <v>84</v>
      </c>
      <c r="J69" s="12" t="s">
        <v>50</v>
      </c>
    </row>
    <row r="70" spans="1:10" ht="33.75">
      <c r="A70" s="7" t="s">
        <v>162</v>
      </c>
      <c r="B70" s="7" t="s">
        <v>9</v>
      </c>
      <c r="C70" s="7" t="s">
        <v>46</v>
      </c>
      <c r="D70" s="10">
        <f t="shared" si="1"/>
        <v>2</v>
      </c>
      <c r="E70" s="220">
        <f>IF(D69=D68,IF(AND(B70=Данные!$B$7,NOT(ISBLANK(C70)),OR(A70=$A$1,A70=Данные!$C$9)),E69+1,E69),IF(AND(B70=Данные!$B$7,NOT(ISBLANK(C70)),OR(A70=$A$1,A70=Данные!$C$9)),1,0))</f>
        <v>3</v>
      </c>
      <c r="F70" s="184" t="str">
        <f>IF(D70=D69,IF(ISBLANK(G70),"",CONCATENATE(D70,".",E70)),D70)</f>
        <v>2.3</v>
      </c>
      <c r="G70" s="11" t="s">
        <v>174</v>
      </c>
      <c r="H70" s="11" t="s">
        <v>25</v>
      </c>
      <c r="I70" s="11" t="s">
        <v>94</v>
      </c>
      <c r="J70" s="7"/>
    </row>
    <row r="71" spans="1:10" ht="33.75">
      <c r="A71" s="159" t="str">
        <f>A70</f>
        <v>ТМЦ</v>
      </c>
      <c r="B71" s="159" t="str">
        <f>B70</f>
        <v>Да</v>
      </c>
      <c r="C71" s="13"/>
      <c r="D71" s="8">
        <f t="shared" si="1"/>
        <v>2</v>
      </c>
      <c r="E71" s="220">
        <f>IF(D70=D69,IF(AND(B71=Данные!$B$7,NOT(ISBLANK(C71)),OR(A71=$A$1,A71=Данные!$C$9)),E70+1,E70),IF(AND(B71=Данные!$B$7,NOT(ISBLANK(C71)),OR(A71=$A$1,A71=Данные!$C$9)),1,0))</f>
        <v>3</v>
      </c>
      <c r="F71" s="184" t="str">
        <f>Данные!B4</f>
        <v xml:space="preserve">Официальный представитель изготовителя </v>
      </c>
      <c r="G71" s="18" t="s">
        <v>81</v>
      </c>
      <c r="H71" s="14"/>
      <c r="I71" s="15" t="s">
        <v>178</v>
      </c>
      <c r="J71" s="12" t="s">
        <v>51</v>
      </c>
    </row>
    <row r="72" spans="1:10" ht="13.9" customHeight="1">
      <c r="A72" s="159" t="str">
        <f>A71</f>
        <v>ТМЦ</v>
      </c>
      <c r="B72" s="159" t="str">
        <f>B71</f>
        <v>Да</v>
      </c>
      <c r="C72" s="13"/>
      <c r="D72" s="8">
        <f t="shared" si="1"/>
        <v>2</v>
      </c>
      <c r="E72" s="220">
        <f>IF(D71=D70,IF(AND(B72=Данные!$B$7,NOT(ISBLANK(C72)),OR(A72=$A$1,A72=Данные!$C$9)),E71+1,E71),IF(AND(B72=Данные!$B$7,NOT(ISBLANK(C72)),OR(A72=$A$1,A72=Данные!$C$9)),1,0))</f>
        <v>3</v>
      </c>
      <c r="F72" s="184"/>
      <c r="G72" s="14" t="s">
        <v>64</v>
      </c>
      <c r="H72" s="14"/>
      <c r="I72" s="15" t="s">
        <v>184</v>
      </c>
      <c r="J72" s="12" t="s">
        <v>50</v>
      </c>
    </row>
    <row r="73" spans="1:10" ht="50.45" hidden="1" customHeight="1">
      <c r="A73" s="7" t="s">
        <v>161</v>
      </c>
      <c r="B73" s="7" t="s">
        <v>10</v>
      </c>
      <c r="C73" s="7" t="s">
        <v>46</v>
      </c>
      <c r="D73" s="10">
        <f t="shared" si="1"/>
        <v>2</v>
      </c>
      <c r="E73" s="220">
        <f>IF(D72=D71,IF(AND(B73=Данные!$B$7,NOT(ISBLANK(C73)),OR(A73=$A$1,A73=Данные!$C$9)),E72+1,E72),IF(AND(B73=Данные!$B$7,NOT(ISBLANK(C73)),OR(A73=$A$1,A73=Данные!$C$9)),1,0))</f>
        <v>3</v>
      </c>
      <c r="F73" s="184" t="str">
        <f>IF(D73=D72,IF(ISBLANK(G73),"",CONCATENATE(D73,".",E73)),D73)</f>
        <v>2.3</v>
      </c>
      <c r="G73" s="11" t="s">
        <v>265</v>
      </c>
      <c r="H73" s="11" t="s">
        <v>266</v>
      </c>
      <c r="I73" s="11" t="s">
        <v>122</v>
      </c>
      <c r="J73" s="12"/>
    </row>
    <row r="74" spans="1:10" ht="21" hidden="1" customHeight="1">
      <c r="A74" s="159" t="str">
        <f>A73</f>
        <v>СМР</v>
      </c>
      <c r="B74" s="159" t="str">
        <f>B73</f>
        <v>Нет</v>
      </c>
      <c r="C74" s="12"/>
      <c r="D74" s="8">
        <f t="shared" si="1"/>
        <v>2</v>
      </c>
      <c r="E74" s="220">
        <f>IF(D73=D72,IF(AND(B74=Данные!$B$7,NOT(ISBLANK(C74)),OR(A74=$A$1,A74=Данные!$C$9)),E73+1,E73),IF(AND(B74=Данные!$B$7,NOT(ISBLANK(C74)),OR(A74=$A$1,A74=Данные!$C$9)),1,0))</f>
        <v>3</v>
      </c>
      <c r="F74" s="184" t="str">
        <f t="shared" ref="F74:F76" si="6">IF(D74=D73,IF(ISBLANK(G74),"",CONCATENATE(D74,".",E74)),D74)</f>
        <v/>
      </c>
      <c r="G74" s="14"/>
      <c r="H74" s="14"/>
      <c r="I74" s="15" t="s">
        <v>11</v>
      </c>
      <c r="J74" s="12" t="s">
        <v>50</v>
      </c>
    </row>
    <row r="75" spans="1:10" ht="21" hidden="1" customHeight="1">
      <c r="A75" s="159" t="str">
        <f>A74</f>
        <v>СМР</v>
      </c>
      <c r="B75" s="159" t="str">
        <f>B74</f>
        <v>Нет</v>
      </c>
      <c r="C75" s="12"/>
      <c r="D75" s="8">
        <f t="shared" si="1"/>
        <v>2</v>
      </c>
      <c r="E75" s="220">
        <f>IF(D74=D73,IF(AND(B75=Данные!$B$7,NOT(ISBLANK(C75)),OR(A75=$A$1,A75=Данные!$C$9)),E74+1,E74),IF(AND(B75=Данные!$B$7,NOT(ISBLANK(C75)),OR(A75=$A$1,A75=Данные!$C$9)),1,0))</f>
        <v>3</v>
      </c>
      <c r="F75" s="184" t="str">
        <f t="shared" si="6"/>
        <v/>
      </c>
      <c r="G75" s="14"/>
      <c r="H75" s="14"/>
      <c r="I75" s="15" t="s">
        <v>10</v>
      </c>
      <c r="J75" s="12" t="s">
        <v>51</v>
      </c>
    </row>
    <row r="76" spans="1:10" ht="33.75">
      <c r="A76" s="7" t="s">
        <v>163</v>
      </c>
      <c r="B76" s="7" t="s">
        <v>9</v>
      </c>
      <c r="C76" s="7" t="s">
        <v>46</v>
      </c>
      <c r="D76" s="10">
        <f t="shared" si="1"/>
        <v>2</v>
      </c>
      <c r="E76" s="220">
        <f>IF(D75=D74,IF(AND(B76=Данные!$B$7,NOT(ISBLANK(C76)),OR(A76=$A$1,A76=Данные!$C$9)),E75+1,E75),IF(AND(B76=Данные!$B$7,NOT(ISBLANK(C76)),OR(A76=$A$1,A76=Данные!$C$9)),1,0))</f>
        <v>4</v>
      </c>
      <c r="F76" s="184" t="str">
        <f t="shared" si="6"/>
        <v>2.4</v>
      </c>
      <c r="G76" s="11" t="s">
        <v>238</v>
      </c>
      <c r="H76" s="11" t="s">
        <v>25</v>
      </c>
      <c r="I76" s="11" t="s">
        <v>78</v>
      </c>
      <c r="J76" s="7"/>
    </row>
    <row r="77" spans="1:10" ht="13.9" customHeight="1">
      <c r="A77" s="159" t="str">
        <f>A76</f>
        <v>общее</v>
      </c>
      <c r="B77" s="159" t="str">
        <f>B76</f>
        <v>Да</v>
      </c>
      <c r="C77" s="13"/>
      <c r="D77" s="8">
        <f t="shared" si="1"/>
        <v>2</v>
      </c>
      <c r="E77" s="220">
        <f>IF(D76=D75,IF(AND(B77=Данные!$B$7,NOT(ISBLANK(C77)),OR(A77=$A$1,A77=Данные!$C$9)),E76+1,E76),IF(AND(B77=Данные!$B$7,NOT(ISBLANK(C77)),OR(A77=$A$1,A77=Данные!$C$9)),1,0))</f>
        <v>4</v>
      </c>
      <c r="F77" s="184" t="str">
        <f t="shared" si="2"/>
        <v/>
      </c>
      <c r="G77" s="14"/>
      <c r="H77" s="14"/>
      <c r="I77" s="15" t="s">
        <v>72</v>
      </c>
      <c r="J77" s="12" t="s">
        <v>50</v>
      </c>
    </row>
    <row r="78" spans="1:10" ht="13.15" customHeight="1">
      <c r="A78" s="159" t="str">
        <f>A77</f>
        <v>общее</v>
      </c>
      <c r="B78" s="159" t="str">
        <f>B77</f>
        <v>Да</v>
      </c>
      <c r="C78" s="13"/>
      <c r="D78" s="8">
        <f t="shared" si="1"/>
        <v>2</v>
      </c>
      <c r="E78" s="220">
        <f>IF(D77=D76,IF(AND(B78=Данные!$B$7,NOT(ISBLANK(C78)),OR(A78=$A$1,A78=Данные!$C$9)),E77+1,E77),IF(AND(B78=Данные!$B$7,NOT(ISBLANK(C78)),OR(A78=$A$1,A78=Данные!$C$9)),1,0))</f>
        <v>4</v>
      </c>
      <c r="F78" s="184" t="str">
        <f t="shared" si="2"/>
        <v/>
      </c>
      <c r="G78" s="14"/>
      <c r="H78" s="14"/>
      <c r="I78" s="15" t="s">
        <v>73</v>
      </c>
      <c r="J78" s="12" t="s">
        <v>51</v>
      </c>
    </row>
    <row r="79" spans="1:10" ht="13.9" customHeight="1">
      <c r="A79" s="159" t="s">
        <v>163</v>
      </c>
      <c r="B79" s="159"/>
      <c r="C79" s="8"/>
      <c r="D79" s="9">
        <f>D78+1</f>
        <v>3</v>
      </c>
      <c r="E79" s="220">
        <f>IF(D78=D77,IF(AND(B79=Данные!$B$7,NOT(ISBLANK(C79)),OR(A79=$A$1,A79=Данные!$C$9)),E78+1,E78),IF(AND(B79=Данные!$B$7,NOT(ISBLANK(C79)),OR(A79=$A$1,A79=Данные!$C$9)),1,0))</f>
        <v>4</v>
      </c>
      <c r="F79" s="184">
        <f>IF(D79=D78,IF(ISBLANK(G79),"",CONCATENATE(D79,".",E79)),D79)</f>
        <v>3</v>
      </c>
      <c r="G79" s="9" t="s">
        <v>69</v>
      </c>
      <c r="H79" s="9"/>
      <c r="I79" s="9"/>
      <c r="J79" s="7"/>
    </row>
    <row r="80" spans="1:10" ht="90">
      <c r="A80" s="7" t="s">
        <v>163</v>
      </c>
      <c r="B80" s="7" t="s">
        <v>9</v>
      </c>
      <c r="C80" s="7" t="s">
        <v>46</v>
      </c>
      <c r="D80" s="10">
        <f t="shared" si="1"/>
        <v>3</v>
      </c>
      <c r="E80" s="220">
        <f>IF(D79=D78,IF(AND(B80=Данные!$B$7,NOT(ISBLANK(C80)),OR(A80=$A$1,A80=Данные!$C$9)),E79+1,E79),IF(AND(B80=Данные!$B$7,NOT(ISBLANK(C80)),OR(A80=$A$1,A80=Данные!$C$9)),1,0))</f>
        <v>1</v>
      </c>
      <c r="F80" s="184" t="str">
        <f t="shared" si="2"/>
        <v>3.1</v>
      </c>
      <c r="G80" s="11" t="s">
        <v>87</v>
      </c>
      <c r="H80" s="11" t="s">
        <v>143</v>
      </c>
      <c r="I80" s="11" t="s">
        <v>122</v>
      </c>
      <c r="J80" s="7"/>
    </row>
    <row r="81" spans="1:10" ht="13.9" customHeight="1">
      <c r="A81" s="159" t="str">
        <f>A80</f>
        <v>общее</v>
      </c>
      <c r="B81" s="159" t="str">
        <f>B80</f>
        <v>Да</v>
      </c>
      <c r="C81" s="13"/>
      <c r="D81" s="8">
        <f t="shared" si="1"/>
        <v>3</v>
      </c>
      <c r="E81" s="220">
        <f>IF(D80=D79,IF(AND(B81=Данные!$B$7,NOT(ISBLANK(C81)),OR(A81=$A$1,A81=Данные!$C$9)),E80+1,E80),IF(AND(B81=Данные!$B$7,NOT(ISBLANK(C81)),OR(A81=$A$1,A81=Данные!$C$9)),1,0))</f>
        <v>1</v>
      </c>
      <c r="F81" s="184" t="str">
        <f t="shared" si="2"/>
        <v/>
      </c>
      <c r="G81" s="14"/>
      <c r="H81" s="14"/>
      <c r="I81" s="15" t="s">
        <v>11</v>
      </c>
      <c r="J81" s="12" t="s">
        <v>50</v>
      </c>
    </row>
    <row r="82" spans="1:10" ht="13.9" customHeight="1">
      <c r="A82" s="159" t="str">
        <f>A81</f>
        <v>общее</v>
      </c>
      <c r="B82" s="159" t="str">
        <f>B81</f>
        <v>Да</v>
      </c>
      <c r="C82" s="13"/>
      <c r="D82" s="8">
        <f t="shared" si="1"/>
        <v>3</v>
      </c>
      <c r="E82" s="220">
        <f>IF(D81=D80,IF(AND(B82=Данные!$B$7,NOT(ISBLANK(C82)),OR(A82=$A$1,A82=Данные!$C$9)),E81+1,E81),IF(AND(B82=Данные!$B$7,NOT(ISBLANK(C82)),OR(A82=$A$1,A82=Данные!$C$9)),1,0))</f>
        <v>1</v>
      </c>
      <c r="F82" s="184" t="str">
        <f t="shared" si="2"/>
        <v/>
      </c>
      <c r="G82" s="14"/>
      <c r="H82" s="14"/>
      <c r="I82" s="15" t="s">
        <v>10</v>
      </c>
      <c r="J82" s="12" t="s">
        <v>51</v>
      </c>
    </row>
    <row r="83" spans="1:10" ht="45">
      <c r="A83" s="7" t="s">
        <v>163</v>
      </c>
      <c r="B83" s="7" t="s">
        <v>9</v>
      </c>
      <c r="C83" s="7" t="s">
        <v>46</v>
      </c>
      <c r="D83" s="10">
        <f t="shared" si="1"/>
        <v>3</v>
      </c>
      <c r="E83" s="220">
        <f>IF(D82=D81,IF(AND(B83=Данные!$B$7,NOT(ISBLANK(C83)),OR(A83=$A$1,A83=Данные!$C$9)),E82+1,E82),IF(AND(B83=Данные!$B$7,NOT(ISBLANK(C83)),OR(A83=$A$1,A83=Данные!$C$9)),1,0))</f>
        <v>2</v>
      </c>
      <c r="F83" s="184" t="str">
        <f t="shared" si="2"/>
        <v>3.2</v>
      </c>
      <c r="G83" s="11" t="s">
        <v>83</v>
      </c>
      <c r="H83" s="11" t="s">
        <v>25</v>
      </c>
      <c r="I83" s="11" t="s">
        <v>256</v>
      </c>
      <c r="J83" s="7"/>
    </row>
    <row r="84" spans="1:10" ht="13.9" customHeight="1">
      <c r="A84" s="159" t="str">
        <f>A83</f>
        <v>общее</v>
      </c>
      <c r="B84" s="159" t="str">
        <f>B83</f>
        <v>Да</v>
      </c>
      <c r="C84" s="13"/>
      <c r="D84" s="8">
        <f t="shared" si="1"/>
        <v>3</v>
      </c>
      <c r="E84" s="220">
        <f>IF(D83=D82,IF(AND(B84=Данные!$B$7,NOT(ISBLANK(C84)),OR(A84=$A$1,A84=Данные!$C$9)),E83+1,E83),IF(AND(B84=Данные!$B$7,NOT(ISBLANK(C84)),OR(A84=$A$1,A84=Данные!$C$9)),1,0))</f>
        <v>2</v>
      </c>
      <c r="F84" s="184" t="str">
        <f t="shared" si="2"/>
        <v/>
      </c>
      <c r="G84" s="14"/>
      <c r="H84" s="14"/>
      <c r="I84" s="15" t="s">
        <v>11</v>
      </c>
      <c r="J84" s="12" t="s">
        <v>50</v>
      </c>
    </row>
    <row r="85" spans="1:10" ht="13.9" customHeight="1">
      <c r="A85" s="159" t="str">
        <f>A84</f>
        <v>общее</v>
      </c>
      <c r="B85" s="159" t="str">
        <f>B84</f>
        <v>Да</v>
      </c>
      <c r="C85" s="13"/>
      <c r="D85" s="8">
        <f t="shared" si="1"/>
        <v>3</v>
      </c>
      <c r="E85" s="220">
        <f>IF(D84=D83,IF(AND(B85=Данные!$B$7,NOT(ISBLANK(C85)),OR(A85=$A$1,A85=Данные!$C$9)),E84+1,E84),IF(AND(B85=Данные!$B$7,NOT(ISBLANK(C85)),OR(A85=$A$1,A85=Данные!$C$9)),1,0))</f>
        <v>2</v>
      </c>
      <c r="F85" s="184" t="str">
        <f t="shared" si="2"/>
        <v/>
      </c>
      <c r="G85" s="14"/>
      <c r="H85" s="14"/>
      <c r="I85" s="15" t="s">
        <v>10</v>
      </c>
      <c r="J85" s="12" t="s">
        <v>51</v>
      </c>
    </row>
    <row r="86" spans="1:10" ht="33.75">
      <c r="A86" s="7" t="s">
        <v>163</v>
      </c>
      <c r="B86" s="7" t="s">
        <v>9</v>
      </c>
      <c r="C86" s="7" t="s">
        <v>46</v>
      </c>
      <c r="D86" s="10">
        <f t="shared" si="1"/>
        <v>3</v>
      </c>
      <c r="E86" s="220">
        <f>IF(D85=D84,IF(AND(B86=Данные!$B$7,NOT(ISBLANK(C86)),OR(A86=$A$1,A86=Данные!$C$9)),E85+1,E85),IF(AND(B86=Данные!$B$7,NOT(ISBLANK(C86)),OR(A86=$A$1,A86=Данные!$C$9)),1,0))</f>
        <v>3</v>
      </c>
      <c r="F86" s="184" t="str">
        <f t="shared" si="2"/>
        <v>3.3</v>
      </c>
      <c r="G86" s="11" t="s">
        <v>70</v>
      </c>
      <c r="H86" s="11" t="s">
        <v>71</v>
      </c>
      <c r="I86" s="11" t="s">
        <v>122</v>
      </c>
      <c r="J86" s="7"/>
    </row>
    <row r="87" spans="1:10" ht="13.9" customHeight="1">
      <c r="A87" s="159" t="str">
        <f>A86</f>
        <v>общее</v>
      </c>
      <c r="B87" s="159" t="str">
        <f>B86</f>
        <v>Да</v>
      </c>
      <c r="C87" s="13"/>
      <c r="D87" s="8">
        <f t="shared" si="1"/>
        <v>3</v>
      </c>
      <c r="E87" s="220">
        <f>IF(D86=D85,IF(AND(B87=Данные!$B$7,NOT(ISBLANK(C87)),OR(A87=$A$1,A87=Данные!$C$9)),E86+1,E86),IF(AND(B87=Данные!$B$7,NOT(ISBLANK(C87)),OR(A87=$A$1,A87=Данные!$C$9)),1,0))</f>
        <v>3</v>
      </c>
      <c r="F87" s="184" t="str">
        <f t="shared" si="2"/>
        <v/>
      </c>
      <c r="G87" s="14"/>
      <c r="H87" s="14"/>
      <c r="I87" s="15" t="s">
        <v>11</v>
      </c>
      <c r="J87" s="12" t="s">
        <v>50</v>
      </c>
    </row>
    <row r="88" spans="1:10" ht="13.9" customHeight="1">
      <c r="A88" s="159" t="str">
        <f>A87</f>
        <v>общее</v>
      </c>
      <c r="B88" s="159" t="str">
        <f>B87</f>
        <v>Да</v>
      </c>
      <c r="C88" s="13"/>
      <c r="D88" s="8">
        <f t="shared" si="1"/>
        <v>3</v>
      </c>
      <c r="E88" s="220">
        <f>IF(D87=D86,IF(AND(B88=Данные!$B$7,NOT(ISBLANK(C88)),OR(A88=$A$1,A88=Данные!$C$9)),E87+1,E87),IF(AND(B88=Данные!$B$7,NOT(ISBLANK(C88)),OR(A88=$A$1,A88=Данные!$C$9)),1,0))</f>
        <v>3</v>
      </c>
      <c r="F88" s="184" t="str">
        <f t="shared" si="2"/>
        <v/>
      </c>
      <c r="G88" s="14"/>
      <c r="H88" s="14"/>
      <c r="I88" s="15" t="s">
        <v>10</v>
      </c>
      <c r="J88" s="12" t="s">
        <v>51</v>
      </c>
    </row>
    <row r="89" spans="1:10" ht="13.9" hidden="1" customHeight="1">
      <c r="A89" s="159" t="s">
        <v>161</v>
      </c>
      <c r="B89" s="7"/>
      <c r="C89" s="7"/>
      <c r="D89" s="8">
        <f t="shared" si="1"/>
        <v>3</v>
      </c>
      <c r="E89" s="220">
        <f>IF(D88=D87,IF(AND(B89=Данные!$B$7,NOT(ISBLANK(C89)),OR(A89=$A$1,A89=Данные!$C$9)),E88+1,E88),IF(AND(B89=Данные!$B$7,NOT(ISBLANK(C89)),OR(A89=$A$1,A89=Данные!$C$9)),1,0))</f>
        <v>3</v>
      </c>
      <c r="F89" s="184" t="str">
        <f t="shared" si="2"/>
        <v>3.3</v>
      </c>
      <c r="G89" s="9" t="s">
        <v>275</v>
      </c>
      <c r="H89" s="9"/>
      <c r="I89" s="9"/>
      <c r="J89" s="12"/>
    </row>
    <row r="90" spans="1:10" ht="13.9" customHeight="1">
      <c r="A90" s="7" t="s">
        <v>162</v>
      </c>
      <c r="B90" s="7" t="s">
        <v>10</v>
      </c>
      <c r="C90" s="218" t="s">
        <v>46</v>
      </c>
      <c r="D90" s="8">
        <f t="shared" si="1"/>
        <v>3</v>
      </c>
      <c r="E90" s="220">
        <f>IF(D89=D88,IF(AND(B90=Данные!$B$7,NOT(ISBLANK(C90)),OR(A90=$A$1,A90=Данные!$C$9)),E89+1,E89),IF(AND(B90=Данные!$B$7,NOT(ISBLANK(C90)),OR(A90=$A$1,A90=Данные!$C$9)),1,0))</f>
        <v>3</v>
      </c>
      <c r="F90" s="184" t="str">
        <f t="shared" si="2"/>
        <v>3.3</v>
      </c>
      <c r="G90" s="17" t="s">
        <v>21</v>
      </c>
      <c r="H90" s="17" t="s">
        <v>247</v>
      </c>
      <c r="I90" s="17" t="s">
        <v>36</v>
      </c>
      <c r="J90" s="7"/>
    </row>
    <row r="91" spans="1:10" ht="13.9" customHeight="1">
      <c r="A91" s="159" t="str">
        <f>A90</f>
        <v>ТМЦ</v>
      </c>
      <c r="B91" s="159" t="str">
        <f>B90</f>
        <v>Нет</v>
      </c>
      <c r="C91" s="13"/>
      <c r="D91" s="8">
        <f t="shared" si="1"/>
        <v>3</v>
      </c>
      <c r="E91" s="220">
        <f>IF(D90=D89,IF(AND(B91=Данные!$B$7,NOT(ISBLANK(C91)),OR(A91=$A$1,A91=Данные!$C$9)),E90+1,E90),IF(AND(B91=Данные!$B$7,NOT(ISBLANK(C91)),OR(A91=$A$1,A91=Данные!$C$9)),1,0))</f>
        <v>3</v>
      </c>
      <c r="F91" s="184" t="str">
        <f t="shared" si="2"/>
        <v/>
      </c>
      <c r="G91" s="15"/>
      <c r="H91" s="14"/>
      <c r="I91" s="15" t="s">
        <v>276</v>
      </c>
      <c r="J91" s="12" t="s">
        <v>51</v>
      </c>
    </row>
    <row r="92" spans="1:10" ht="13.9" customHeight="1">
      <c r="A92" s="159" t="str">
        <f t="shared" ref="A92:B110" si="7">A91</f>
        <v>ТМЦ</v>
      </c>
      <c r="B92" s="159" t="str">
        <f t="shared" si="7"/>
        <v>Нет</v>
      </c>
      <c r="C92" s="13"/>
      <c r="D92" s="8">
        <f t="shared" si="1"/>
        <v>3</v>
      </c>
      <c r="E92" s="220">
        <f>IF(D91=D90,IF(AND(B92=Данные!$B$7,NOT(ISBLANK(C92)),OR(A92=$A$1,A92=Данные!$C$9)),E91+1,E91),IF(AND(B92=Данные!$B$7,NOT(ISBLANK(C92)),OR(A92=$A$1,A92=Данные!$C$9)),1,0))</f>
        <v>3</v>
      </c>
      <c r="F92" s="184" t="str">
        <f t="shared" si="2"/>
        <v/>
      </c>
      <c r="G92" s="15"/>
      <c r="H92" s="14"/>
      <c r="I92" s="15" t="s">
        <v>277</v>
      </c>
      <c r="J92" s="12" t="s">
        <v>50</v>
      </c>
    </row>
    <row r="93" spans="1:10" ht="24.75" customHeight="1">
      <c r="A93" s="7" t="s">
        <v>162</v>
      </c>
      <c r="B93" s="7" t="s">
        <v>10</v>
      </c>
      <c r="C93" s="218" t="s">
        <v>46</v>
      </c>
      <c r="D93" s="8">
        <f t="shared" si="1"/>
        <v>3</v>
      </c>
      <c r="E93" s="220">
        <f>IF(D92=D91,IF(AND(B93=Данные!$B$7,NOT(ISBLANK(C93)),OR(A93=$A$1,A93=Данные!$C$9)),E92+1,E92),IF(AND(B93=Данные!$B$7,NOT(ISBLANK(C93)),OR(A93=$A$1,A93=Данные!$C$9)),1,0))</f>
        <v>3</v>
      </c>
      <c r="F93" s="184" t="str">
        <f t="shared" si="2"/>
        <v>3.3</v>
      </c>
      <c r="G93" s="17" t="s">
        <v>242</v>
      </c>
      <c r="H93" s="17" t="s">
        <v>148</v>
      </c>
      <c r="I93" s="17" t="s">
        <v>37</v>
      </c>
      <c r="J93" s="7"/>
    </row>
    <row r="94" spans="1:10" ht="13.9" customHeight="1">
      <c r="A94" s="159" t="str">
        <f>A93</f>
        <v>ТМЦ</v>
      </c>
      <c r="B94" s="159" t="str">
        <f>B93</f>
        <v>Нет</v>
      </c>
      <c r="C94" s="13"/>
      <c r="D94" s="8">
        <f t="shared" si="1"/>
        <v>3</v>
      </c>
      <c r="E94" s="220">
        <f>IF(D93=D92,IF(AND(B94=Данные!$B$7,NOT(ISBLANK(C94)),OR(A94=$A$1,A94=Данные!$C$9)),E93+1,E93),IF(AND(B94=Данные!$B$7,NOT(ISBLANK(C94)),OR(A94=$A$1,A94=Данные!$C$9)),1,0))</f>
        <v>3</v>
      </c>
      <c r="F94" s="184" t="str">
        <f t="shared" si="2"/>
        <v/>
      </c>
      <c r="G94" s="15"/>
      <c r="H94" s="14"/>
      <c r="I94" s="15" t="s">
        <v>276</v>
      </c>
      <c r="J94" s="12" t="s">
        <v>51</v>
      </c>
    </row>
    <row r="95" spans="1:10" ht="13.9" customHeight="1">
      <c r="A95" s="159" t="str">
        <f t="shared" si="7"/>
        <v>ТМЦ</v>
      </c>
      <c r="B95" s="159" t="str">
        <f t="shared" ref="B95" si="8">B94</f>
        <v>Нет</v>
      </c>
      <c r="C95" s="13"/>
      <c r="D95" s="8">
        <f t="shared" si="1"/>
        <v>3</v>
      </c>
      <c r="E95" s="220">
        <f>IF(D94=D93,IF(AND(B95=Данные!$B$7,NOT(ISBLANK(C95)),OR(A95=$A$1,A95=Данные!$C$9)),E94+1,E94),IF(AND(B95=Данные!$B$7,NOT(ISBLANK(C95)),OR(A95=$A$1,A95=Данные!$C$9)),1,0))</f>
        <v>3</v>
      </c>
      <c r="F95" s="184" t="str">
        <f t="shared" si="2"/>
        <v/>
      </c>
      <c r="G95" s="15"/>
      <c r="H95" s="14"/>
      <c r="I95" s="15" t="s">
        <v>277</v>
      </c>
      <c r="J95" s="12" t="s">
        <v>50</v>
      </c>
    </row>
    <row r="96" spans="1:10" ht="27" customHeight="1">
      <c r="A96" s="7" t="s">
        <v>162</v>
      </c>
      <c r="B96" s="7" t="s">
        <v>10</v>
      </c>
      <c r="C96" s="218" t="s">
        <v>46</v>
      </c>
      <c r="D96" s="8">
        <f t="shared" si="1"/>
        <v>3</v>
      </c>
      <c r="E96" s="220">
        <f>IF(D95=D94,IF(AND(B96=Данные!$B$7,NOT(ISBLANK(C96)),OR(A96=$A$1,A96=Данные!$C$9)),E95+1,E95),IF(AND(B96=Данные!$B$7,NOT(ISBLANK(C96)),OR(A96=$A$1,A96=Данные!$C$9)),1,0))</f>
        <v>3</v>
      </c>
      <c r="F96" s="184" t="str">
        <f t="shared" si="2"/>
        <v>3.3</v>
      </c>
      <c r="G96" s="17" t="s">
        <v>243</v>
      </c>
      <c r="H96" s="17" t="s">
        <v>248</v>
      </c>
      <c r="I96" s="17" t="s">
        <v>38</v>
      </c>
      <c r="J96" s="7"/>
    </row>
    <row r="97" spans="1:10" ht="13.9" customHeight="1">
      <c r="A97" s="159" t="str">
        <f t="shared" si="7"/>
        <v>ТМЦ</v>
      </c>
      <c r="B97" s="159" t="str">
        <f t="shared" ref="B97" si="9">B96</f>
        <v>Нет</v>
      </c>
      <c r="C97" s="13"/>
      <c r="D97" s="8">
        <f t="shared" si="1"/>
        <v>3</v>
      </c>
      <c r="E97" s="220">
        <f>IF(D96=D95,IF(AND(B97=Данные!$B$7,NOT(ISBLANK(C97)),OR(A97=$A$1,A97=Данные!$C$9)),E96+1,E96),IF(AND(B97=Данные!$B$7,NOT(ISBLANK(C97)),OR(A97=$A$1,A97=Данные!$C$9)),1,0))</f>
        <v>3</v>
      </c>
      <c r="F97" s="184" t="str">
        <f t="shared" si="2"/>
        <v/>
      </c>
      <c r="G97" s="15"/>
      <c r="H97" s="14"/>
      <c r="I97" s="15" t="s">
        <v>278</v>
      </c>
      <c r="J97" s="12" t="s">
        <v>51</v>
      </c>
    </row>
    <row r="98" spans="1:10" ht="13.9" customHeight="1">
      <c r="A98" s="159" t="str">
        <f t="shared" si="7"/>
        <v>ТМЦ</v>
      </c>
      <c r="B98" s="159" t="str">
        <f t="shared" ref="B98" si="10">B97</f>
        <v>Нет</v>
      </c>
      <c r="C98" s="13"/>
      <c r="D98" s="8">
        <f t="shared" si="1"/>
        <v>3</v>
      </c>
      <c r="E98" s="220">
        <f>IF(D97=D96,IF(AND(B98=Данные!$B$7,NOT(ISBLANK(C98)),OR(A98=$A$1,A98=Данные!$C$9)),E97+1,E97),IF(AND(B98=Данные!$B$7,NOT(ISBLANK(C98)),OR(A98=$A$1,A98=Данные!$C$9)),1,0))</f>
        <v>3</v>
      </c>
      <c r="F98" s="184" t="str">
        <f t="shared" si="2"/>
        <v/>
      </c>
      <c r="G98" s="15"/>
      <c r="H98" s="14"/>
      <c r="I98" s="15" t="s">
        <v>279</v>
      </c>
      <c r="J98" s="12" t="s">
        <v>50</v>
      </c>
    </row>
    <row r="99" spans="1:10" ht="29.25" customHeight="1">
      <c r="A99" s="7" t="s">
        <v>162</v>
      </c>
      <c r="B99" s="7" t="s">
        <v>10</v>
      </c>
      <c r="C99" s="218" t="s">
        <v>46</v>
      </c>
      <c r="D99" s="8">
        <f t="shared" si="1"/>
        <v>3</v>
      </c>
      <c r="E99" s="220">
        <f>IF(D98=D97,IF(AND(B99=Данные!$B$7,NOT(ISBLANK(C99)),OR(A99=$A$1,A99=Данные!$C$9)),E98+1,E98),IF(AND(B99=Данные!$B$7,NOT(ISBLANK(C99)),OR(A99=$A$1,A99=Данные!$C$9)),1,0))</f>
        <v>3</v>
      </c>
      <c r="F99" s="184" t="str">
        <f t="shared" si="2"/>
        <v>3.3</v>
      </c>
      <c r="G99" s="17" t="s">
        <v>244</v>
      </c>
      <c r="H99" s="17" t="s">
        <v>249</v>
      </c>
      <c r="I99" s="17" t="s">
        <v>39</v>
      </c>
      <c r="J99" s="7"/>
    </row>
    <row r="100" spans="1:10" ht="13.9" customHeight="1">
      <c r="A100" s="159" t="str">
        <f t="shared" si="7"/>
        <v>ТМЦ</v>
      </c>
      <c r="B100" s="159" t="str">
        <f t="shared" ref="B100" si="11">B99</f>
        <v>Нет</v>
      </c>
      <c r="C100" s="13"/>
      <c r="D100" s="8">
        <f t="shared" si="1"/>
        <v>3</v>
      </c>
      <c r="E100" s="220">
        <f>IF(D99=D98,IF(AND(B100=Данные!$B$7,NOT(ISBLANK(C100)),OR(A100=$A$1,A100=Данные!$C$9)),E99+1,E99),IF(AND(B100=Данные!$B$7,NOT(ISBLANK(C100)),OR(A100=$A$1,A100=Данные!$C$9)),1,0))</f>
        <v>3</v>
      </c>
      <c r="F100" s="184" t="str">
        <f t="shared" si="2"/>
        <v/>
      </c>
      <c r="G100" s="15"/>
      <c r="H100" s="14"/>
      <c r="I100" s="15" t="s">
        <v>280</v>
      </c>
      <c r="J100" s="12" t="s">
        <v>51</v>
      </c>
    </row>
    <row r="101" spans="1:10" ht="13.9" customHeight="1">
      <c r="A101" s="159" t="str">
        <f t="shared" si="7"/>
        <v>ТМЦ</v>
      </c>
      <c r="B101" s="159" t="str">
        <f t="shared" ref="B101" si="12">B100</f>
        <v>Нет</v>
      </c>
      <c r="C101" s="13"/>
      <c r="D101" s="8">
        <f t="shared" si="1"/>
        <v>3</v>
      </c>
      <c r="E101" s="220">
        <f>IF(D100=D99,IF(AND(B101=Данные!$B$7,NOT(ISBLANK(C101)),OR(A101=$A$1,A101=Данные!$C$9)),E100+1,E100),IF(AND(B101=Данные!$B$7,NOT(ISBLANK(C101)),OR(A101=$A$1,A101=Данные!$C$9)),1,0))</f>
        <v>3</v>
      </c>
      <c r="F101" s="184" t="str">
        <f t="shared" si="2"/>
        <v/>
      </c>
      <c r="G101" s="15"/>
      <c r="H101" s="14"/>
      <c r="I101" s="15" t="s">
        <v>281</v>
      </c>
      <c r="J101" s="12" t="s">
        <v>50</v>
      </c>
    </row>
    <row r="102" spans="1:10" ht="33.75" customHeight="1">
      <c r="A102" s="7" t="s">
        <v>162</v>
      </c>
      <c r="B102" s="7" t="s">
        <v>10</v>
      </c>
      <c r="C102" s="218" t="s">
        <v>46</v>
      </c>
      <c r="D102" s="8">
        <f t="shared" si="1"/>
        <v>3</v>
      </c>
      <c r="E102" s="220">
        <f>IF(D101=D100,IF(AND(B102=Данные!$B$7,NOT(ISBLANK(C102)),OR(A102=$A$1,A102=Данные!$C$9)),E101+1,E101),IF(AND(B102=Данные!$B$7,NOT(ISBLANK(C102)),OR(A102=$A$1,A102=Данные!$C$9)),1,0))</f>
        <v>3</v>
      </c>
      <c r="F102" s="184" t="str">
        <f t="shared" si="2"/>
        <v>3.3</v>
      </c>
      <c r="G102" s="17" t="s">
        <v>245</v>
      </c>
      <c r="H102" s="17" t="s">
        <v>250</v>
      </c>
      <c r="I102" s="17" t="s">
        <v>30</v>
      </c>
      <c r="J102" s="7"/>
    </row>
    <row r="103" spans="1:10" ht="13.9" customHeight="1">
      <c r="A103" s="159" t="str">
        <f t="shared" si="7"/>
        <v>ТМЦ</v>
      </c>
      <c r="B103" s="159" t="str">
        <f t="shared" ref="B103" si="13">B102</f>
        <v>Нет</v>
      </c>
      <c r="C103" s="13"/>
      <c r="D103" s="8">
        <f t="shared" si="1"/>
        <v>3</v>
      </c>
      <c r="E103" s="220">
        <f>IF(D102=D101,IF(AND(B103=Данные!$B$7,NOT(ISBLANK(C103)),OR(A103=$A$1,A103=Данные!$C$9)),E102+1,E102),IF(AND(B103=Данные!$B$7,NOT(ISBLANK(C103)),OR(A103=$A$1,A103=Данные!$C$9)),1,0))</f>
        <v>3</v>
      </c>
      <c r="F103" s="184" t="str">
        <f t="shared" si="2"/>
        <v/>
      </c>
      <c r="G103" s="15"/>
      <c r="H103" s="14"/>
      <c r="I103" s="15" t="s">
        <v>282</v>
      </c>
      <c r="J103" s="12" t="s">
        <v>51</v>
      </c>
    </row>
    <row r="104" spans="1:10" ht="13.9" customHeight="1">
      <c r="A104" s="159" t="str">
        <f t="shared" si="7"/>
        <v>ТМЦ</v>
      </c>
      <c r="B104" s="159" t="str">
        <f t="shared" ref="B104" si="14">B103</f>
        <v>Нет</v>
      </c>
      <c r="C104" s="13"/>
      <c r="D104" s="8">
        <f t="shared" si="1"/>
        <v>3</v>
      </c>
      <c r="E104" s="220">
        <f>IF(D103=D102,IF(AND(B104=Данные!$B$7,NOT(ISBLANK(C104)),OR(A104=$A$1,A104=Данные!$C$9)),E103+1,E103),IF(AND(B104=Данные!$B$7,NOT(ISBLANK(C104)),OR(A104=$A$1,A104=Данные!$C$9)),1,0))</f>
        <v>3</v>
      </c>
      <c r="F104" s="184" t="str">
        <f t="shared" si="2"/>
        <v/>
      </c>
      <c r="G104" s="15"/>
      <c r="H104" s="14"/>
      <c r="I104" s="15" t="s">
        <v>283</v>
      </c>
      <c r="J104" s="12" t="s">
        <v>50</v>
      </c>
    </row>
    <row r="105" spans="1:10" ht="34.5" customHeight="1">
      <c r="A105" s="7" t="s">
        <v>162</v>
      </c>
      <c r="B105" s="7" t="s">
        <v>10</v>
      </c>
      <c r="C105" s="218" t="s">
        <v>46</v>
      </c>
      <c r="D105" s="8">
        <f t="shared" si="1"/>
        <v>3</v>
      </c>
      <c r="E105" s="220">
        <f>IF(D104=D103,IF(AND(B105=Данные!$B$7,NOT(ISBLANK(C105)),OR(A105=$A$1,A105=Данные!$C$9)),E104+1,E104),IF(AND(B105=Данные!$B$7,NOT(ISBLANK(C105)),OR(A105=$A$1,A105=Данные!$C$9)),1,0))</f>
        <v>3</v>
      </c>
      <c r="F105" s="184" t="str">
        <f t="shared" si="2"/>
        <v>3.3</v>
      </c>
      <c r="G105" s="17" t="s">
        <v>246</v>
      </c>
      <c r="H105" s="17" t="s">
        <v>251</v>
      </c>
      <c r="I105" s="17" t="s">
        <v>41</v>
      </c>
      <c r="J105" s="7"/>
    </row>
    <row r="106" spans="1:10" ht="13.9" customHeight="1">
      <c r="A106" s="159" t="str">
        <f t="shared" si="7"/>
        <v>ТМЦ</v>
      </c>
      <c r="B106" s="159" t="str">
        <f t="shared" ref="B106" si="15">B105</f>
        <v>Нет</v>
      </c>
      <c r="C106" s="13"/>
      <c r="D106" s="8">
        <f t="shared" si="1"/>
        <v>3</v>
      </c>
      <c r="E106" s="220">
        <f>IF(D105=D104,IF(AND(B106=Данные!$B$7,NOT(ISBLANK(C106)),OR(A106=$A$1,A106=Данные!$C$9)),E105+1,E105),IF(AND(B106=Данные!$B$7,NOT(ISBLANK(C106)),OR(A106=$A$1,A106=Данные!$C$9)),1,0))</f>
        <v>3</v>
      </c>
      <c r="F106" s="184" t="str">
        <f t="shared" si="2"/>
        <v/>
      </c>
      <c r="G106" s="7"/>
      <c r="H106" s="14"/>
      <c r="I106" s="15" t="s">
        <v>9</v>
      </c>
      <c r="J106" s="12" t="s">
        <v>50</v>
      </c>
    </row>
    <row r="107" spans="1:10" ht="13.9" customHeight="1">
      <c r="A107" s="159" t="str">
        <f t="shared" si="7"/>
        <v>ТМЦ</v>
      </c>
      <c r="B107" s="159" t="str">
        <f t="shared" ref="B107" si="16">B106</f>
        <v>Нет</v>
      </c>
      <c r="C107" s="13"/>
      <c r="D107" s="8">
        <f t="shared" si="1"/>
        <v>3</v>
      </c>
      <c r="E107" s="220">
        <f>IF(D106=D105,IF(AND(B107=Данные!$B$7,NOT(ISBLANK(C107)),OR(A107=$A$1,A107=Данные!$C$9)),E106+1,E106),IF(AND(B107=Данные!$B$7,NOT(ISBLANK(C107)),OR(A107=$A$1,A107=Данные!$C$9)),1,0))</f>
        <v>3</v>
      </c>
      <c r="F107" s="184" t="str">
        <f t="shared" si="2"/>
        <v/>
      </c>
      <c r="G107" s="7"/>
      <c r="H107" s="14"/>
      <c r="I107" s="15" t="s">
        <v>10</v>
      </c>
      <c r="J107" s="12" t="s">
        <v>51</v>
      </c>
    </row>
    <row r="108" spans="1:10" ht="29.25" customHeight="1">
      <c r="A108" s="7" t="s">
        <v>162</v>
      </c>
      <c r="B108" s="7" t="s">
        <v>10</v>
      </c>
      <c r="C108" s="218" t="s">
        <v>46</v>
      </c>
      <c r="D108" s="8">
        <f t="shared" si="1"/>
        <v>3</v>
      </c>
      <c r="E108" s="220">
        <f>IF(D107=D106,IF(AND(B108=Данные!$B$7,NOT(ISBLANK(C108)),OR(A108=$A$1,A108=Данные!$C$9)),E107+1,E107),IF(AND(B108=Данные!$B$7,NOT(ISBLANK(C108)),OR(A108=$A$1,A108=Данные!$C$9)),1,0))</f>
        <v>3</v>
      </c>
      <c r="F108" s="184" t="str">
        <f t="shared" si="2"/>
        <v>3.3</v>
      </c>
      <c r="G108" s="17" t="s">
        <v>55</v>
      </c>
      <c r="H108" s="17" t="s">
        <v>252</v>
      </c>
      <c r="I108" s="17" t="s">
        <v>42</v>
      </c>
      <c r="J108" s="7"/>
    </row>
    <row r="109" spans="1:10" ht="13.9" customHeight="1">
      <c r="A109" s="159" t="str">
        <f t="shared" si="7"/>
        <v>ТМЦ</v>
      </c>
      <c r="B109" s="159" t="str">
        <f t="shared" ref="B109" si="17">B108</f>
        <v>Нет</v>
      </c>
      <c r="C109" s="13"/>
      <c r="D109" s="8">
        <f t="shared" si="1"/>
        <v>3</v>
      </c>
      <c r="E109" s="220">
        <f>IF(D108=D107,IF(AND(B109=Данные!$B$7,NOT(ISBLANK(C109)),OR(A109=$A$1,A109=Данные!$C$9)),E108+1,E108),IF(AND(B109=Данные!$B$7,NOT(ISBLANK(C109)),OR(A109=$A$1,A109=Данные!$C$9)),1,0))</f>
        <v>3</v>
      </c>
      <c r="F109" s="184" t="str">
        <f t="shared" si="2"/>
        <v/>
      </c>
      <c r="G109" s="7"/>
      <c r="H109" s="14"/>
      <c r="I109" s="15" t="s">
        <v>9</v>
      </c>
      <c r="J109" s="12" t="s">
        <v>50</v>
      </c>
    </row>
    <row r="110" spans="1:10" ht="13.9" customHeight="1">
      <c r="A110" s="159" t="str">
        <f t="shared" si="7"/>
        <v>ТМЦ</v>
      </c>
      <c r="B110" s="159" t="str">
        <f t="shared" ref="B110" si="18">B109</f>
        <v>Нет</v>
      </c>
      <c r="C110" s="13"/>
      <c r="D110" s="8">
        <f t="shared" si="1"/>
        <v>3</v>
      </c>
      <c r="E110" s="220">
        <f>IF(D109=D108,IF(AND(B110=Данные!$B$7,NOT(ISBLANK(C110)),OR(A110=$A$1,A110=Данные!$C$9)),E109+1,E109),IF(AND(B110=Данные!$B$7,NOT(ISBLANK(C110)),OR(A110=$A$1,A110=Данные!$C$9)),1,0))</f>
        <v>3</v>
      </c>
      <c r="F110" s="184" t="str">
        <f t="shared" si="2"/>
        <v/>
      </c>
      <c r="G110" s="7"/>
      <c r="H110" s="14"/>
      <c r="I110" s="15" t="s">
        <v>10</v>
      </c>
      <c r="J110" s="12" t="s">
        <v>51</v>
      </c>
    </row>
    <row r="111" spans="1:10" ht="9" customHeight="1">
      <c r="A111" s="159" t="s">
        <v>163</v>
      </c>
      <c r="B111" s="30"/>
      <c r="C111" s="31"/>
      <c r="D111" s="8">
        <f t="shared" si="1"/>
        <v>3</v>
      </c>
      <c r="E111" s="220">
        <f>IF(D110=D109,IF(AND(B111=Данные!$B$7,NOT(ISBLANK(C111)),OR(A111=$A$1,A111=Данные!$C$9)),E110+1,E110),IF(AND(B111=Данные!$B$7,NOT(ISBLANK(C111)),OR(A111=$A$1,A111=Данные!$C$9)),1,0))</f>
        <v>3</v>
      </c>
      <c r="F111" s="184" t="str">
        <f t="shared" si="2"/>
        <v>3.3</v>
      </c>
      <c r="G111" s="34" t="s">
        <v>53</v>
      </c>
      <c r="H111" s="34"/>
      <c r="I111" s="35"/>
      <c r="J111" s="36"/>
    </row>
    <row r="112" spans="1:10" ht="48.6" customHeight="1">
      <c r="A112" s="159" t="s">
        <v>163</v>
      </c>
      <c r="B112" s="7"/>
      <c r="C112" s="184"/>
      <c r="D112" s="8">
        <f>D111+1</f>
        <v>4</v>
      </c>
      <c r="E112" s="220">
        <f>IF(D111=D110,IF(AND(B112=Данные!$B$7,NOT(ISBLANK(C112)),OR(A112=$A$1,A112=Данные!$C$9)),E111+1,E111),IF(AND(B112=Данные!$B$7,NOT(ISBLANK(C112)),OR(A112=$A$1,A112=Данные!$C$9)),1,0))</f>
        <v>3</v>
      </c>
      <c r="F112" s="184">
        <f t="shared" si="2"/>
        <v>4</v>
      </c>
      <c r="G112" s="16" t="s">
        <v>123</v>
      </c>
      <c r="H112" s="16"/>
      <c r="I112" s="16"/>
      <c r="J112" s="7"/>
    </row>
    <row r="113" spans="1:10" ht="90">
      <c r="A113" s="7" t="s">
        <v>163</v>
      </c>
      <c r="B113" s="7" t="s">
        <v>9</v>
      </c>
      <c r="C113" s="7" t="s">
        <v>47</v>
      </c>
      <c r="D113" s="10">
        <f t="shared" si="1"/>
        <v>4</v>
      </c>
      <c r="E113" s="220">
        <f>IF(D112=D111,IF(AND(B113=Данные!$B$7,NOT(ISBLANK(C113)),OR(A113=$A$1,A113=Данные!$C$9)),E112+1,E112),IF(AND(B113=Данные!$B$7,NOT(ISBLANK(C113)),OR(A113=$A$1,A113=Данные!$C$9)),1,0))</f>
        <v>1</v>
      </c>
      <c r="F113" s="184" t="str">
        <f t="shared" si="2"/>
        <v>4.1</v>
      </c>
      <c r="G113" s="11" t="s">
        <v>257</v>
      </c>
      <c r="H113" s="11" t="s">
        <v>147</v>
      </c>
      <c r="I113" s="11" t="s">
        <v>151</v>
      </c>
      <c r="J113" s="7"/>
    </row>
    <row r="114" spans="1:10" ht="22.5">
      <c r="A114" s="159" t="str">
        <f t="shared" ref="A114:B116" si="19">A113</f>
        <v>общее</v>
      </c>
      <c r="B114" s="159" t="str">
        <f t="shared" si="19"/>
        <v>Да</v>
      </c>
      <c r="C114" s="7"/>
      <c r="D114" s="8">
        <f t="shared" si="1"/>
        <v>4</v>
      </c>
      <c r="E114" s="220">
        <f>IF(D113=D112,IF(AND(B114=Данные!$B$7,NOT(ISBLANK(C114)),OR(A114=$A$1,A114=Данные!$C$9)),E113+1,E113),IF(AND(B114=Данные!$B$7,NOT(ISBLANK(C114)),OR(A114=$A$1,A114=Данные!$C$9)),1,0))</f>
        <v>1</v>
      </c>
      <c r="F114" s="184" t="str">
        <f t="shared" si="2"/>
        <v/>
      </c>
      <c r="G114" s="7"/>
      <c r="H114" s="14"/>
      <c r="I114" s="15" t="s">
        <v>126</v>
      </c>
      <c r="J114" s="7"/>
    </row>
    <row r="115" spans="1:10" ht="21" customHeight="1">
      <c r="A115" s="159" t="str">
        <f t="shared" si="19"/>
        <v>общее</v>
      </c>
      <c r="B115" s="159" t="str">
        <f t="shared" si="19"/>
        <v>Да</v>
      </c>
      <c r="C115" s="7"/>
      <c r="D115" s="8">
        <f t="shared" si="1"/>
        <v>4</v>
      </c>
      <c r="E115" s="220">
        <f>IF(D114=D113,IF(AND(B115=Данные!$B$7,NOT(ISBLANK(C115)),OR(A115=$A$1,A115=Данные!$C$9)),E114+1,E114),IF(AND(B115=Данные!$B$7,NOT(ISBLANK(C115)),OR(A115=$A$1,A115=Данные!$C$9)),1,0))</f>
        <v>1</v>
      </c>
      <c r="F115" s="184" t="str">
        <f t="shared" si="2"/>
        <v/>
      </c>
      <c r="G115" s="7"/>
      <c r="H115" s="14"/>
      <c r="I115" s="15" t="s">
        <v>124</v>
      </c>
      <c r="J115" s="7"/>
    </row>
    <row r="116" spans="1:10" ht="16.899999999999999" customHeight="1">
      <c r="A116" s="159" t="str">
        <f t="shared" si="19"/>
        <v>общее</v>
      </c>
      <c r="B116" s="159" t="str">
        <f t="shared" si="19"/>
        <v>Да</v>
      </c>
      <c r="C116" s="7"/>
      <c r="D116" s="8">
        <f t="shared" si="1"/>
        <v>4</v>
      </c>
      <c r="E116" s="220">
        <f>IF(D115=D114,IF(AND(B116=Данные!$B$7,NOT(ISBLANK(C116)),OR(A116=$A$1,A116=Данные!$C$9)),E115+1,E115),IF(AND(B116=Данные!$B$7,NOT(ISBLANK(C116)),OR(A116=$A$1,A116=Данные!$C$9)),1,0))</f>
        <v>1</v>
      </c>
      <c r="F116" s="184" t="str">
        <f t="shared" si="2"/>
        <v/>
      </c>
      <c r="G116" s="7"/>
      <c r="H116" s="14"/>
      <c r="I116" s="15" t="s">
        <v>125</v>
      </c>
      <c r="J116" s="7"/>
    </row>
    <row r="117" spans="1:10" ht="90" hidden="1">
      <c r="A117" s="7" t="s">
        <v>161</v>
      </c>
      <c r="B117" s="7" t="s">
        <v>9</v>
      </c>
      <c r="C117" s="7" t="s">
        <v>47</v>
      </c>
      <c r="D117" s="10">
        <f t="shared" si="1"/>
        <v>4</v>
      </c>
      <c r="E117" s="220">
        <f>IF(D116=D115,IF(AND(B117=Данные!$B$7,NOT(ISBLANK(C117)),OR(A117=$A$1,A117=Данные!$C$9)),E116+1,E116),IF(AND(B117=Данные!$B$7,NOT(ISBLANK(C117)),OR(A117=$A$1,A117=Данные!$C$9)),1,0))</f>
        <v>1</v>
      </c>
      <c r="F117" s="184" t="str">
        <f t="shared" si="2"/>
        <v>4.1</v>
      </c>
      <c r="G117" s="11" t="s">
        <v>111</v>
      </c>
      <c r="H117" s="11" t="s">
        <v>147</v>
      </c>
      <c r="I117" s="11" t="s">
        <v>151</v>
      </c>
      <c r="J117" s="7"/>
    </row>
    <row r="118" spans="1:10" ht="22.5" hidden="1">
      <c r="A118" s="159" t="str">
        <f t="shared" ref="A118:B120" si="20">A117</f>
        <v>СМР</v>
      </c>
      <c r="B118" s="159" t="str">
        <f t="shared" si="20"/>
        <v>Да</v>
      </c>
      <c r="C118" s="7"/>
      <c r="D118" s="8">
        <f t="shared" si="1"/>
        <v>4</v>
      </c>
      <c r="E118" s="220">
        <f>IF(D117=D116,IF(AND(B118=Данные!$B$7,NOT(ISBLANK(C118)),OR(A118=$A$1,A118=Данные!$C$9)),E117+1,E117),IF(AND(B118=Данные!$B$7,NOT(ISBLANK(C118)),OR(A118=$A$1,A118=Данные!$C$9)),1,0))</f>
        <v>1</v>
      </c>
      <c r="F118" s="184" t="str">
        <f t="shared" si="2"/>
        <v/>
      </c>
      <c r="G118" s="15"/>
      <c r="H118" s="14"/>
      <c r="I118" s="15" t="s">
        <v>126</v>
      </c>
      <c r="J118" s="7"/>
    </row>
    <row r="119" spans="1:10" ht="33.75" hidden="1">
      <c r="A119" s="159" t="str">
        <f t="shared" si="20"/>
        <v>СМР</v>
      </c>
      <c r="B119" s="159" t="str">
        <f t="shared" si="20"/>
        <v>Да</v>
      </c>
      <c r="C119" s="7"/>
      <c r="D119" s="8">
        <f t="shared" si="1"/>
        <v>4</v>
      </c>
      <c r="E119" s="220">
        <f>IF(D118=D117,IF(AND(B119=Данные!$B$7,NOT(ISBLANK(C119)),OR(A119=$A$1,A119=Данные!$C$9)),E118+1,E118),IF(AND(B119=Данные!$B$7,NOT(ISBLANK(C119)),OR(A119=$A$1,A119=Данные!$C$9)),1,0))</f>
        <v>1</v>
      </c>
      <c r="F119" s="184" t="str">
        <f t="shared" si="2"/>
        <v/>
      </c>
      <c r="G119" s="15"/>
      <c r="H119" s="14"/>
      <c r="I119" s="15" t="s">
        <v>124</v>
      </c>
      <c r="J119" s="7"/>
    </row>
    <row r="120" spans="1:10" ht="33.75" hidden="1">
      <c r="A120" s="159" t="str">
        <f t="shared" si="20"/>
        <v>СМР</v>
      </c>
      <c r="B120" s="159" t="str">
        <f t="shared" si="20"/>
        <v>Да</v>
      </c>
      <c r="C120" s="7"/>
      <c r="D120" s="8">
        <f t="shared" si="1"/>
        <v>4</v>
      </c>
      <c r="E120" s="220">
        <f>IF(D119=D118,IF(AND(B120=Данные!$B$7,NOT(ISBLANK(C120)),OR(A120=$A$1,A120=Данные!$C$9)),E119+1,E119),IF(AND(B120=Данные!$B$7,NOT(ISBLANK(C120)),OR(A120=$A$1,A120=Данные!$C$9)),1,0))</f>
        <v>1</v>
      </c>
      <c r="F120" s="184" t="str">
        <f t="shared" si="2"/>
        <v/>
      </c>
      <c r="G120" s="15"/>
      <c r="H120" s="14"/>
      <c r="I120" s="15" t="s">
        <v>125</v>
      </c>
      <c r="J120" s="7"/>
    </row>
    <row r="121" spans="1:10" ht="90" hidden="1">
      <c r="A121" s="7" t="s">
        <v>161</v>
      </c>
      <c r="B121" s="7" t="s">
        <v>9</v>
      </c>
      <c r="C121" s="7" t="s">
        <v>47</v>
      </c>
      <c r="D121" s="10">
        <f t="shared" si="1"/>
        <v>4</v>
      </c>
      <c r="E121" s="220">
        <f>IF(D120=D119,IF(AND(B121=Данные!$B$7,NOT(ISBLANK(C121)),OR(A121=$A$1,A121=Данные!$C$9)),E120+1,E120),IF(AND(B121=Данные!$B$7,NOT(ISBLANK(C121)),OR(A121=$A$1,A121=Данные!$C$9)),1,0))</f>
        <v>1</v>
      </c>
      <c r="F121" s="184" t="str">
        <f t="shared" si="2"/>
        <v>4.1</v>
      </c>
      <c r="G121" s="11" t="s">
        <v>127</v>
      </c>
      <c r="H121" s="11" t="s">
        <v>147</v>
      </c>
      <c r="I121" s="11" t="s">
        <v>151</v>
      </c>
      <c r="J121" s="7"/>
    </row>
    <row r="122" spans="1:10" ht="22.5" hidden="1">
      <c r="A122" s="159" t="str">
        <f t="shared" ref="A122:B124" si="21">A121</f>
        <v>СМР</v>
      </c>
      <c r="B122" s="159" t="str">
        <f t="shared" si="21"/>
        <v>Да</v>
      </c>
      <c r="C122" s="13"/>
      <c r="D122" s="8">
        <f t="shared" si="1"/>
        <v>4</v>
      </c>
      <c r="E122" s="220">
        <f>IF(D121=D120,IF(AND(B122=Данные!$B$7,NOT(ISBLANK(C122)),OR(A122=$A$1,A122=Данные!$C$9)),E121+1,E121),IF(AND(B122=Данные!$B$7,NOT(ISBLANK(C122)),OR(A122=$A$1,A122=Данные!$C$9)),1,0))</f>
        <v>1</v>
      </c>
      <c r="F122" s="184" t="str">
        <f t="shared" si="2"/>
        <v/>
      </c>
      <c r="G122" s="15"/>
      <c r="H122" s="14"/>
      <c r="I122" s="15" t="s">
        <v>126</v>
      </c>
      <c r="J122" s="7"/>
    </row>
    <row r="123" spans="1:10" ht="33.75" hidden="1">
      <c r="A123" s="159" t="str">
        <f t="shared" si="21"/>
        <v>СМР</v>
      </c>
      <c r="B123" s="159" t="str">
        <f t="shared" si="21"/>
        <v>Да</v>
      </c>
      <c r="C123" s="13"/>
      <c r="D123" s="8">
        <f t="shared" si="1"/>
        <v>4</v>
      </c>
      <c r="E123" s="220">
        <f>IF(D122=D121,IF(AND(B123=Данные!$B$7,NOT(ISBLANK(C123)),OR(A123=$A$1,A123=Данные!$C$9)),E122+1,E122),IF(AND(B123=Данные!$B$7,NOT(ISBLANK(C123)),OR(A123=$A$1,A123=Данные!$C$9)),1,0))</f>
        <v>1</v>
      </c>
      <c r="F123" s="184" t="str">
        <f t="shared" si="2"/>
        <v/>
      </c>
      <c r="G123" s="15"/>
      <c r="H123" s="14"/>
      <c r="I123" s="15" t="s">
        <v>124</v>
      </c>
      <c r="J123" s="7"/>
    </row>
    <row r="124" spans="1:10" ht="33.75" hidden="1">
      <c r="A124" s="159" t="str">
        <f t="shared" si="21"/>
        <v>СМР</v>
      </c>
      <c r="B124" s="159" t="str">
        <f t="shared" si="21"/>
        <v>Да</v>
      </c>
      <c r="C124" s="13"/>
      <c r="D124" s="8">
        <f t="shared" si="1"/>
        <v>4</v>
      </c>
      <c r="E124" s="220">
        <f>IF(D123=D122,IF(AND(B124=Данные!$B$7,NOT(ISBLANK(C124)),OR(A124=$A$1,A124=Данные!$C$9)),E123+1,E123),IF(AND(B124=Данные!$B$7,NOT(ISBLANK(C124)),OR(A124=$A$1,A124=Данные!$C$9)),1,0))</f>
        <v>1</v>
      </c>
      <c r="F124" s="184" t="str">
        <f t="shared" si="2"/>
        <v/>
      </c>
      <c r="G124" s="15"/>
      <c r="H124" s="14"/>
      <c r="I124" s="15" t="s">
        <v>125</v>
      </c>
      <c r="J124" s="7"/>
    </row>
    <row r="125" spans="1:10" ht="22.5">
      <c r="A125" s="159" t="s">
        <v>163</v>
      </c>
      <c r="B125" s="7"/>
      <c r="C125" s="184"/>
      <c r="D125" s="9">
        <f>D124+1</f>
        <v>5</v>
      </c>
      <c r="E125" s="220">
        <f>IF(D124=D123,IF(AND(B125=Данные!$B$7,NOT(ISBLANK(C125)),OR(A125=$A$1,A125=Данные!$C$9)),E124+1,E124),IF(AND(B125=Данные!$B$7,NOT(ISBLANK(C125)),OR(A125=$A$1,A125=Данные!$C$9)),1,0))</f>
        <v>1</v>
      </c>
      <c r="F125" s="184">
        <f t="shared" si="2"/>
        <v>5</v>
      </c>
      <c r="G125" s="16" t="s">
        <v>54</v>
      </c>
      <c r="H125" s="16"/>
      <c r="I125" s="16"/>
      <c r="J125" s="7"/>
    </row>
    <row r="126" spans="1:10" ht="45" hidden="1">
      <c r="A126" s="7" t="s">
        <v>161</v>
      </c>
      <c r="B126" s="7" t="s">
        <v>9</v>
      </c>
      <c r="C126" s="7" t="s">
        <v>47</v>
      </c>
      <c r="D126" s="10">
        <f t="shared" si="1"/>
        <v>5</v>
      </c>
      <c r="E126" s="220">
        <f>IF(D125=D124,IF(AND(B126=Данные!$B$7,NOT(ISBLANK(C126)),OR(A126=$A$1,A126=Данные!$C$9)),E125+1,E125),IF(AND(B126=Данные!$B$7,NOT(ISBLANK(C126)),OR(A126=$A$1,A126=Данные!$C$9)),1,0))</f>
        <v>0</v>
      </c>
      <c r="F126" s="184" t="str">
        <f t="shared" si="2"/>
        <v>5.0</v>
      </c>
      <c r="G126" s="17" t="s">
        <v>119</v>
      </c>
      <c r="H126" s="17" t="s">
        <v>43</v>
      </c>
      <c r="I126" s="17" t="s">
        <v>34</v>
      </c>
      <c r="J126" s="7"/>
    </row>
    <row r="127" spans="1:10" hidden="1">
      <c r="A127" s="159" t="str">
        <f>A126</f>
        <v>СМР</v>
      </c>
      <c r="B127" s="159" t="str">
        <f>B126</f>
        <v>Да</v>
      </c>
      <c r="C127" s="13"/>
      <c r="D127" s="8">
        <f t="shared" si="1"/>
        <v>5</v>
      </c>
      <c r="E127" s="220">
        <f>IF(D126=D125,IF(AND(B127=Данные!$B$7,NOT(ISBLANK(C127)),OR(A127=$A$1,A127=Данные!$C$9)),E126+1,E126),IF(AND(B127=Данные!$B$7,NOT(ISBLANK(C127)),OR(A127=$A$1,A127=Данные!$C$9)),1,0))</f>
        <v>0</v>
      </c>
      <c r="F127" s="184" t="str">
        <f t="shared" si="2"/>
        <v/>
      </c>
      <c r="G127" s="7"/>
      <c r="H127" s="14"/>
      <c r="I127" s="15" t="s">
        <v>154</v>
      </c>
      <c r="J127" s="7"/>
    </row>
    <row r="128" spans="1:10" hidden="1">
      <c r="A128" s="159" t="str">
        <f>A127</f>
        <v>СМР</v>
      </c>
      <c r="B128" s="159" t="str">
        <f>B127</f>
        <v>Да</v>
      </c>
      <c r="C128" s="13"/>
      <c r="D128" s="8">
        <f t="shared" si="1"/>
        <v>5</v>
      </c>
      <c r="E128" s="220">
        <f>IF(D127=D126,IF(AND(B128=Данные!$B$7,NOT(ISBLANK(C128)),OR(A128=$A$1,A128=Данные!$C$9)),E127+1,E127),IF(AND(B128=Данные!$B$7,NOT(ISBLANK(C128)),OR(A128=$A$1,A128=Данные!$C$9)),1,0))</f>
        <v>0</v>
      </c>
      <c r="F128" s="184" t="str">
        <f t="shared" si="2"/>
        <v/>
      </c>
      <c r="G128" s="7"/>
      <c r="H128" s="14"/>
      <c r="I128" s="15"/>
      <c r="J128" s="7"/>
    </row>
    <row r="129" spans="1:11" ht="33.75" hidden="1">
      <c r="A129" s="7" t="s">
        <v>161</v>
      </c>
      <c r="B129" s="7" t="s">
        <v>9</v>
      </c>
      <c r="C129" s="7" t="s">
        <v>47</v>
      </c>
      <c r="D129" s="10">
        <f t="shared" si="1"/>
        <v>5</v>
      </c>
      <c r="E129" s="220">
        <f>IF(D128=D127,IF(AND(B129=Данные!$B$7,NOT(ISBLANK(C129)),OR(A129=$A$1,A129=Данные!$C$9)),E128+1,E128),IF(AND(B129=Данные!$B$7,NOT(ISBLANK(C129)),OR(A129=$A$1,A129=Данные!$C$9)),1,0))</f>
        <v>0</v>
      </c>
      <c r="F129" s="184" t="str">
        <f t="shared" si="2"/>
        <v>5.0</v>
      </c>
      <c r="G129" s="17" t="s">
        <v>272</v>
      </c>
      <c r="H129" s="17" t="s">
        <v>25</v>
      </c>
      <c r="I129" s="17" t="s">
        <v>35</v>
      </c>
      <c r="J129" s="7"/>
    </row>
    <row r="130" spans="1:11" hidden="1">
      <c r="A130" s="159" t="str">
        <f>A129</f>
        <v>СМР</v>
      </c>
      <c r="B130" s="159" t="str">
        <f>B129</f>
        <v>Да</v>
      </c>
      <c r="C130" s="13"/>
      <c r="D130" s="8">
        <f t="shared" si="1"/>
        <v>5</v>
      </c>
      <c r="E130" s="220">
        <f>IF(D129=D128,IF(AND(B130=Данные!$B$7,NOT(ISBLANK(C130)),OR(A130=$A$1,A130=Данные!$C$9)),E129+1,E129),IF(AND(B130=Данные!$B$7,NOT(ISBLANK(C130)),OR(A130=$A$1,A130=Данные!$C$9)),1,0))</f>
        <v>0</v>
      </c>
      <c r="F130" s="184" t="str">
        <f>IF(D130=D129,IF(ISBLANK(G130),"",CONCATENATE(D130,".",E130)),D130)</f>
        <v/>
      </c>
      <c r="G130" s="7"/>
      <c r="H130" s="14"/>
      <c r="I130" s="15" t="s">
        <v>155</v>
      </c>
      <c r="J130" s="7"/>
    </row>
    <row r="131" spans="1:11" hidden="1">
      <c r="A131" s="159" t="str">
        <f>A130</f>
        <v>СМР</v>
      </c>
      <c r="B131" s="159" t="str">
        <f>B130</f>
        <v>Да</v>
      </c>
      <c r="C131" s="13"/>
      <c r="D131" s="8">
        <f t="shared" si="1"/>
        <v>5</v>
      </c>
      <c r="E131" s="220">
        <f>IF(D130=D129,IF(AND(B131=Данные!$B$7,NOT(ISBLANK(C131)),OR(A131=$A$1,A131=Данные!$C$9)),E130+1,E130),IF(AND(B131=Данные!$B$7,NOT(ISBLANK(C131)),OR(A131=$A$1,A131=Данные!$C$9)),1,0))</f>
        <v>0</v>
      </c>
      <c r="F131" s="184" t="str">
        <f t="shared" si="2"/>
        <v/>
      </c>
      <c r="G131" s="7"/>
      <c r="H131" s="14"/>
      <c r="I131" s="15"/>
      <c r="J131" s="7"/>
    </row>
    <row r="132" spans="1:11" ht="22.5">
      <c r="A132" s="7" t="s">
        <v>162</v>
      </c>
      <c r="B132" s="7" t="s">
        <v>9</v>
      </c>
      <c r="C132" s="7" t="s">
        <v>47</v>
      </c>
      <c r="D132" s="10">
        <f>D131</f>
        <v>5</v>
      </c>
      <c r="E132" s="220">
        <f>IF(D131=D130,IF(AND(B132=Данные!$B$7,NOT(ISBLANK(C132)),OR(A132=$A$1,A132=Данные!$C$9)),E131+1,E131),IF(AND(B132=Данные!$B$7,NOT(ISBLANK(C132)),OR(A132=$A$1,A132=Данные!$C$9)),1,0))</f>
        <v>1</v>
      </c>
      <c r="F132" s="184" t="str">
        <f>IF(D132=D131,IF(ISBLANK(G132),"",CONCATENATE(D132,".",E132)),D132)</f>
        <v>5.1</v>
      </c>
      <c r="G132" s="17" t="s">
        <v>263</v>
      </c>
      <c r="H132" s="3"/>
      <c r="I132" s="3"/>
      <c r="J132" s="7"/>
    </row>
    <row r="133" spans="1:11" ht="56.25">
      <c r="A133" s="159" t="str">
        <f>A132</f>
        <v>ТМЦ</v>
      </c>
      <c r="B133" s="159" t="str">
        <f>B132</f>
        <v>Да</v>
      </c>
      <c r="C133" s="13"/>
      <c r="D133" s="8">
        <f t="shared" si="1"/>
        <v>5</v>
      </c>
      <c r="E133" s="220">
        <f>IF(D132=D131,IF(AND(B133=Данные!$B$7,NOT(ISBLANK(C133)),OR(A133=$A$1,A133=Данные!$C$9)),E132+1,E132),IF(AND(B133=Данные!$B$7,NOT(ISBLANK(C133)),OR(A133=$A$1,A133=Данные!$C$9)),1,0))</f>
        <v>1</v>
      </c>
      <c r="F133" s="184" t="str">
        <f t="shared" ref="F133:F145" si="22">IF(D133=D132,IF(ISBLANK(G133),"",CONCATENATE(D133,".",E133)),D133)</f>
        <v>5.1</v>
      </c>
      <c r="G133" s="14" t="s">
        <v>188</v>
      </c>
      <c r="H133" s="17" t="s">
        <v>190</v>
      </c>
      <c r="I133" s="17" t="s">
        <v>34</v>
      </c>
      <c r="J133" s="7"/>
    </row>
    <row r="134" spans="1:11" ht="45">
      <c r="A134" s="159" t="str">
        <f>A133</f>
        <v>ТМЦ</v>
      </c>
      <c r="B134" s="159" t="str">
        <f>B133</f>
        <v>Да</v>
      </c>
      <c r="C134" s="13"/>
      <c r="D134" s="8">
        <f t="shared" si="1"/>
        <v>5</v>
      </c>
      <c r="E134" s="220">
        <f>IF(D133=D132,IF(AND(B134=Данные!$B$7,NOT(ISBLANK(C134)),OR(A134=$A$1,A134=Данные!$C$9)),E133+1,E133),IF(AND(B134=Данные!$B$7,NOT(ISBLANK(C134)),OR(A134=$A$1,A134=Данные!$C$9)),1,0))</f>
        <v>1</v>
      </c>
      <c r="F134" s="184" t="str">
        <f t="shared" si="22"/>
        <v>5.1</v>
      </c>
      <c r="G134" s="14" t="s">
        <v>189</v>
      </c>
      <c r="H134" s="17" t="s">
        <v>43</v>
      </c>
      <c r="I134" s="17" t="s">
        <v>35</v>
      </c>
      <c r="J134" s="7"/>
    </row>
    <row r="135" spans="1:11" ht="12.75">
      <c r="A135" s="7" t="s">
        <v>162</v>
      </c>
      <c r="B135" s="7" t="s">
        <v>10</v>
      </c>
      <c r="C135" s="7" t="s">
        <v>47</v>
      </c>
      <c r="D135" s="8">
        <f t="shared" si="1"/>
        <v>5</v>
      </c>
      <c r="E135" s="220">
        <f>IF(D134=D133,IF(AND(B135=Данные!$B$7,NOT(ISBLANK(C135)),OR(A135=$A$1,A135=Данные!$C$9)),E134+1,E134),IF(AND(B135=Данные!$B$7,NOT(ISBLANK(C135)),OR(A135=$A$1,A135=Данные!$C$9)),1,0))</f>
        <v>1</v>
      </c>
      <c r="F135" s="184" t="str">
        <f t="shared" si="22"/>
        <v>5.1</v>
      </c>
      <c r="G135" s="17" t="s">
        <v>297</v>
      </c>
      <c r="H135" s="17"/>
      <c r="I135" s="257"/>
      <c r="J135" s="7"/>
      <c r="K135" s="249" t="s">
        <v>295</v>
      </c>
    </row>
    <row r="136" spans="1:11" ht="45">
      <c r="A136" s="159" t="str">
        <f t="shared" ref="A136:B139" si="23">A135</f>
        <v>ТМЦ</v>
      </c>
      <c r="B136" s="159" t="str">
        <f t="shared" si="23"/>
        <v>Нет</v>
      </c>
      <c r="C136" s="7"/>
      <c r="D136" s="8">
        <f t="shared" si="1"/>
        <v>5</v>
      </c>
      <c r="E136" s="220">
        <f>IF(D135=D134,IF(AND(B136=Данные!$B$7,NOT(ISBLANK(C136)),OR(A136=$A$1,A136=Данные!$C$9)),E135+1,E135),IF(AND(B136=Данные!$B$7,NOT(ISBLANK(C136)),OR(A136=$A$1,A136=Данные!$C$9)),1,0))</f>
        <v>1</v>
      </c>
      <c r="F136" s="184" t="str">
        <f t="shared" si="22"/>
        <v>5.1</v>
      </c>
      <c r="G136" s="14" t="s">
        <v>298</v>
      </c>
      <c r="H136" s="256" t="s">
        <v>299</v>
      </c>
      <c r="I136" s="17" t="s">
        <v>300</v>
      </c>
      <c r="J136" s="7"/>
    </row>
    <row r="137" spans="1:11" ht="22.5">
      <c r="A137" s="159" t="str">
        <f t="shared" si="23"/>
        <v>ТМЦ</v>
      </c>
      <c r="B137" s="159" t="str">
        <f t="shared" si="23"/>
        <v>Нет</v>
      </c>
      <c r="C137" s="13"/>
      <c r="D137" s="8">
        <f t="shared" si="1"/>
        <v>5</v>
      </c>
      <c r="E137" s="220">
        <f>IF(D136=D135,IF(AND(B137=Данные!$B$7,NOT(ISBLANK(C137)),OR(A137=$A$1,A137=Данные!$C$9)),E136+1,E136),IF(AND(B137=Данные!$B$7,NOT(ISBLANK(C137)),OR(A137=$A$1,A137=Данные!$C$9)),1,0))</f>
        <v>1</v>
      </c>
      <c r="F137" s="184" t="str">
        <f t="shared" si="22"/>
        <v/>
      </c>
      <c r="G137" s="14"/>
      <c r="H137" s="258"/>
      <c r="I137" s="15" t="s">
        <v>301</v>
      </c>
      <c r="J137" s="7"/>
    </row>
    <row r="138" spans="1:11" ht="33.75">
      <c r="A138" s="159" t="str">
        <f t="shared" si="23"/>
        <v>ТМЦ</v>
      </c>
      <c r="B138" s="159" t="str">
        <f t="shared" si="23"/>
        <v>Нет</v>
      </c>
      <c r="C138" s="13"/>
      <c r="D138" s="8">
        <f t="shared" si="1"/>
        <v>5</v>
      </c>
      <c r="E138" s="220">
        <f>IF(D137=D136,IF(AND(B138=Данные!$B$7,NOT(ISBLANK(C138)),OR(A138=$A$1,A138=Данные!$C$9)),E137+1,E137),IF(AND(B138=Данные!$B$7,NOT(ISBLANK(C138)),OR(A138=$A$1,A138=Данные!$C$9)),1,0))</f>
        <v>1</v>
      </c>
      <c r="F138" s="184" t="str">
        <f t="shared" si="22"/>
        <v/>
      </c>
      <c r="G138" s="14"/>
      <c r="H138" s="258"/>
      <c r="I138" s="15" t="s">
        <v>302</v>
      </c>
      <c r="J138" s="7"/>
    </row>
    <row r="139" spans="1:11">
      <c r="A139" s="159" t="str">
        <f t="shared" si="23"/>
        <v>ТМЦ</v>
      </c>
      <c r="B139" s="159" t="str">
        <f t="shared" si="23"/>
        <v>Нет</v>
      </c>
      <c r="C139" s="13"/>
      <c r="D139" s="8">
        <f t="shared" si="1"/>
        <v>5</v>
      </c>
      <c r="E139" s="220">
        <f>IF(D138=D137,IF(AND(B139=Данные!$B$7,NOT(ISBLANK(C139)),OR(A139=$A$1,A139=Данные!$C$9)),E138+1,E138),IF(AND(B139=Данные!$B$7,NOT(ISBLANK(C139)),OR(A139=$A$1,A139=Данные!$C$9)),1,0))</f>
        <v>1</v>
      </c>
      <c r="F139" s="184" t="str">
        <f t="shared" si="22"/>
        <v/>
      </c>
      <c r="G139" s="14"/>
      <c r="H139" s="258"/>
      <c r="I139" s="15" t="s">
        <v>303</v>
      </c>
      <c r="J139" s="7"/>
    </row>
    <row r="140" spans="1:11" ht="45">
      <c r="A140" s="7" t="s">
        <v>162</v>
      </c>
      <c r="B140" s="7" t="s">
        <v>10</v>
      </c>
      <c r="C140" s="7" t="s">
        <v>47</v>
      </c>
      <c r="D140" s="8">
        <f t="shared" si="1"/>
        <v>5</v>
      </c>
      <c r="E140" s="220">
        <f>IF(D139=D138,IF(AND(B140=Данные!$B$7,NOT(ISBLANK(C140)),OR(A140=$A$1,A140=Данные!$C$9)),E139+1,E139),IF(AND(B140=Данные!$B$7,NOT(ISBLANK(C140)),OR(A140=$A$1,A140=Данные!$C$9)),1,0))</f>
        <v>1</v>
      </c>
      <c r="F140" s="184" t="str">
        <f t="shared" si="22"/>
        <v>5.1</v>
      </c>
      <c r="G140" s="17" t="s">
        <v>304</v>
      </c>
      <c r="H140" s="256" t="s">
        <v>305</v>
      </c>
      <c r="I140" s="225" t="s">
        <v>122</v>
      </c>
      <c r="J140" s="7"/>
      <c r="K140" s="249" t="s">
        <v>295</v>
      </c>
    </row>
    <row r="141" spans="1:11" ht="33.75">
      <c r="A141" s="159" t="str">
        <f>A140</f>
        <v>ТМЦ</v>
      </c>
      <c r="B141" s="159" t="str">
        <f>B140</f>
        <v>Нет</v>
      </c>
      <c r="C141" s="13"/>
      <c r="D141" s="8">
        <f t="shared" si="1"/>
        <v>5</v>
      </c>
      <c r="E141" s="220">
        <f>IF(D140=D139,IF(AND(B141=Данные!$B$7,NOT(ISBLANK(C141)),OR(A141=$A$1,A141=Данные!$C$9)),E140+1,E140),IF(AND(B141=Данные!$B$7,NOT(ISBLANK(C141)),OR(A141=$A$1,A141=Данные!$C$9)),1,0))</f>
        <v>1</v>
      </c>
      <c r="F141" s="184" t="str">
        <f t="shared" si="22"/>
        <v/>
      </c>
      <c r="G141" s="14"/>
      <c r="H141" s="258"/>
      <c r="I141" s="15" t="s">
        <v>306</v>
      </c>
      <c r="J141" s="7"/>
    </row>
    <row r="142" spans="1:11" ht="33.75">
      <c r="A142" s="159" t="str">
        <f>A141</f>
        <v>ТМЦ</v>
      </c>
      <c r="B142" s="159" t="str">
        <f>B141</f>
        <v>Нет</v>
      </c>
      <c r="C142" s="13"/>
      <c r="D142" s="8">
        <f t="shared" si="1"/>
        <v>5</v>
      </c>
      <c r="E142" s="220">
        <f>IF(D141=D140,IF(AND(B142=Данные!$B$7,NOT(ISBLANK(C142)),OR(A142=$A$1,A142=Данные!$C$9)),E141+1,E141),IF(AND(B142=Данные!$B$7,NOT(ISBLANK(C142)),OR(A142=$A$1,A142=Данные!$C$9)),1,0))</f>
        <v>1</v>
      </c>
      <c r="F142" s="184" t="str">
        <f t="shared" si="22"/>
        <v/>
      </c>
      <c r="G142" s="14"/>
      <c r="H142" s="258"/>
      <c r="I142" s="15" t="s">
        <v>307</v>
      </c>
      <c r="J142" s="7"/>
    </row>
    <row r="143" spans="1:11" ht="33.75">
      <c r="A143" s="7" t="s">
        <v>162</v>
      </c>
      <c r="B143" s="7" t="s">
        <v>9</v>
      </c>
      <c r="C143" s="7" t="s">
        <v>47</v>
      </c>
      <c r="D143" s="10">
        <f>D134</f>
        <v>5</v>
      </c>
      <c r="E143" s="220">
        <f>IF(D142=D141,IF(AND(B143=Данные!$B$7,NOT(ISBLANK(C143)),OR(A143=$A$1,A143=Данные!$C$9)),E142+1,E142),IF(AND(B143=Данные!$B$7,NOT(ISBLANK(C143)),OR(A143=$A$1,A143=Данные!$C$9)),1,0))</f>
        <v>2</v>
      </c>
      <c r="F143" s="184" t="str">
        <f t="shared" si="22"/>
        <v>5.2</v>
      </c>
      <c r="G143" s="17" t="s">
        <v>258</v>
      </c>
      <c r="H143" s="3"/>
      <c r="I143" s="3"/>
      <c r="J143" s="7"/>
    </row>
    <row r="144" spans="1:11" ht="45">
      <c r="A144" s="159" t="str">
        <f>A143</f>
        <v>ТМЦ</v>
      </c>
      <c r="B144" s="159" t="str">
        <f>B143</f>
        <v>Да</v>
      </c>
      <c r="C144" s="13"/>
      <c r="D144" s="8">
        <f t="shared" si="1"/>
        <v>5</v>
      </c>
      <c r="E144" s="220">
        <f>IF(D143=D142,IF(AND(B144=Данные!$B$7,NOT(ISBLANK(C144)),OR(A144=$A$1,A144=Данные!$C$9)),E143+1,E143),IF(AND(B144=Данные!$B$7,NOT(ISBLANK(C144)),OR(A144=$A$1,A144=Данные!$C$9)),1,0))</f>
        <v>2</v>
      </c>
      <c r="F144" s="184" t="str">
        <f t="shared" si="22"/>
        <v>5.2</v>
      </c>
      <c r="G144" s="14" t="s">
        <v>191</v>
      </c>
      <c r="H144" s="17" t="s">
        <v>43</v>
      </c>
      <c r="I144" s="17" t="s">
        <v>34</v>
      </c>
      <c r="J144" s="7"/>
    </row>
    <row r="145" spans="1:10" ht="33.75">
      <c r="A145" s="159" t="str">
        <f>A144</f>
        <v>ТМЦ</v>
      </c>
      <c r="B145" s="159" t="str">
        <f>B144</f>
        <v>Да</v>
      </c>
      <c r="C145" s="13"/>
      <c r="D145" s="8">
        <f t="shared" si="1"/>
        <v>5</v>
      </c>
      <c r="E145" s="220">
        <f>IF(D144=D143,IF(AND(B145=Данные!$B$7,NOT(ISBLANK(C145)),OR(A145=$A$1,A145=Данные!$C$9)),E144+1,E144),IF(AND(B145=Данные!$B$7,NOT(ISBLANK(C145)),OR(A145=$A$1,A145=Данные!$C$9)),1,0))</f>
        <v>2</v>
      </c>
      <c r="F145" s="184" t="str">
        <f t="shared" si="22"/>
        <v>5.2</v>
      </c>
      <c r="G145" s="14" t="s">
        <v>192</v>
      </c>
      <c r="H145" s="17" t="s">
        <v>25</v>
      </c>
      <c r="I145" s="17" t="s">
        <v>35</v>
      </c>
      <c r="J145" s="7"/>
    </row>
    <row r="146" spans="1:10" ht="22.5">
      <c r="A146" s="7" t="s">
        <v>162</v>
      </c>
      <c r="B146" s="7" t="s">
        <v>9</v>
      </c>
      <c r="C146" s="7" t="s">
        <v>47</v>
      </c>
      <c r="D146" s="10">
        <f>D145</f>
        <v>5</v>
      </c>
      <c r="E146" s="220">
        <f>IF(D145=D144,IF(AND(B146=Данные!$B$7,NOT(ISBLANK(C146)),OR(A146=$A$1,A146=Данные!$C$9)),E145+1,E145),IF(AND(B146=Данные!$B$7,NOT(ISBLANK(C146)),OR(A146=$A$1,A146=Данные!$C$9)),1,0))</f>
        <v>3</v>
      </c>
      <c r="F146" s="184" t="str">
        <f>IF(D146=D145,IF(ISBLANK(G146),"",CONCATENATE(D146,".",E146)),D146)</f>
        <v>5.3</v>
      </c>
      <c r="G146" s="17" t="s">
        <v>193</v>
      </c>
      <c r="H146" s="3"/>
      <c r="I146" s="3"/>
      <c r="J146" s="7"/>
    </row>
    <row r="147" spans="1:10" ht="45">
      <c r="A147" s="159" t="str">
        <f>A146</f>
        <v>ТМЦ</v>
      </c>
      <c r="B147" s="159" t="str">
        <f>B146</f>
        <v>Да</v>
      </c>
      <c r="C147" s="13"/>
      <c r="D147" s="8">
        <f t="shared" si="1"/>
        <v>5</v>
      </c>
      <c r="E147" s="220">
        <f>IF(D146=D145,IF(AND(B147=Данные!$B$7,NOT(ISBLANK(C147)),OR(A147=$A$1,A147=Данные!$C$9)),E146+1,E146),IF(AND(B147=Данные!$B$7,NOT(ISBLANK(C147)),OR(A147=$A$1,A147=Данные!$C$9)),1,0))</f>
        <v>3</v>
      </c>
      <c r="F147" s="184" t="str">
        <f t="shared" ref="F147:F170" si="24">IF(D147=D146,IF(ISBLANK(G147),"",CONCATENATE(D147,".",E147)),D147)</f>
        <v>5.3</v>
      </c>
      <c r="G147" s="14" t="s">
        <v>194</v>
      </c>
      <c r="H147" s="17" t="s">
        <v>43</v>
      </c>
      <c r="I147" s="17" t="s">
        <v>34</v>
      </c>
      <c r="J147" s="7"/>
    </row>
    <row r="148" spans="1:10" ht="33.75">
      <c r="A148" s="159" t="str">
        <f>A147</f>
        <v>ТМЦ</v>
      </c>
      <c r="B148" s="159" t="str">
        <f>B147</f>
        <v>Да</v>
      </c>
      <c r="C148" s="13"/>
      <c r="D148" s="8">
        <f t="shared" si="1"/>
        <v>5</v>
      </c>
      <c r="E148" s="220">
        <f>IF(D147=D146,IF(AND(B148=Данные!$B$7,NOT(ISBLANK(C148)),OR(A148=$A$1,A148=Данные!$C$9)),E147+1,E147),IF(AND(B148=Данные!$B$7,NOT(ISBLANK(C148)),OR(A148=$A$1,A148=Данные!$C$9)),1,0))</f>
        <v>3</v>
      </c>
      <c r="F148" s="184" t="str">
        <f t="shared" si="24"/>
        <v>5.3</v>
      </c>
      <c r="G148" s="14" t="s">
        <v>195</v>
      </c>
      <c r="H148" s="17" t="s">
        <v>25</v>
      </c>
      <c r="I148" s="17" t="s">
        <v>35</v>
      </c>
      <c r="J148" s="7"/>
    </row>
    <row r="149" spans="1:10" ht="22.5">
      <c r="A149" s="7" t="s">
        <v>162</v>
      </c>
      <c r="B149" s="7" t="s">
        <v>9</v>
      </c>
      <c r="C149" s="7" t="s">
        <v>47</v>
      </c>
      <c r="D149" s="10">
        <f>D148</f>
        <v>5</v>
      </c>
      <c r="E149" s="220">
        <f>IF(D148=D147,IF(AND(B149=Данные!$B$7,NOT(ISBLANK(C149)),OR(A149=$A$1,A149=Данные!$C$9)),E148+1,E148),IF(AND(B149=Данные!$B$7,NOT(ISBLANK(C149)),OR(A149=$A$1,A149=Данные!$C$9)),1,0))</f>
        <v>4</v>
      </c>
      <c r="F149" s="184" t="str">
        <f t="shared" si="24"/>
        <v>5.4</v>
      </c>
      <c r="G149" s="17" t="s">
        <v>196</v>
      </c>
      <c r="H149" s="3"/>
      <c r="I149" s="3"/>
      <c r="J149" s="7"/>
    </row>
    <row r="150" spans="1:10" ht="33.75">
      <c r="A150" s="159" t="str">
        <f t="shared" ref="A150:B156" si="25">A149</f>
        <v>ТМЦ</v>
      </c>
      <c r="B150" s="159" t="str">
        <f t="shared" si="25"/>
        <v>Да</v>
      </c>
      <c r="C150" s="13"/>
      <c r="D150" s="8">
        <f t="shared" si="1"/>
        <v>5</v>
      </c>
      <c r="E150" s="220">
        <f>IF(D149=D148,IF(AND(B150=Данные!$B$7,NOT(ISBLANK(C150)),OR(A150=$A$1,A150=Данные!$C$9)),E149+1,E149),IF(AND(B150=Данные!$B$7,NOT(ISBLANK(C150)),OR(A150=$A$1,A150=Данные!$C$9)),1,0))</f>
        <v>4</v>
      </c>
      <c r="F150" s="184" t="str">
        <f t="shared" si="24"/>
        <v>5.4</v>
      </c>
      <c r="G150" s="14" t="s">
        <v>197</v>
      </c>
      <c r="H150" s="17" t="s">
        <v>22</v>
      </c>
      <c r="I150" s="17" t="s">
        <v>34</v>
      </c>
      <c r="J150" s="7"/>
    </row>
    <row r="151" spans="1:10" ht="45">
      <c r="A151" s="159" t="str">
        <f t="shared" si="25"/>
        <v>ТМЦ</v>
      </c>
      <c r="B151" s="159" t="str">
        <f t="shared" si="25"/>
        <v>Да</v>
      </c>
      <c r="C151" s="13"/>
      <c r="D151" s="8">
        <f t="shared" si="1"/>
        <v>5</v>
      </c>
      <c r="E151" s="220">
        <f>IF(D150=D149,IF(AND(B151=Данные!$B$7,NOT(ISBLANK(C151)),OR(A151=$A$1,A151=Данные!$C$9)),E150+1,E150),IF(AND(B151=Данные!$B$7,NOT(ISBLANK(C151)),OR(A151=$A$1,A151=Данные!$C$9)),1,0))</f>
        <v>4</v>
      </c>
      <c r="F151" s="184" t="str">
        <f t="shared" si="24"/>
        <v>5.4</v>
      </c>
      <c r="G151" s="14" t="s">
        <v>198</v>
      </c>
      <c r="H151" s="17" t="s">
        <v>43</v>
      </c>
      <c r="I151" s="17" t="s">
        <v>34</v>
      </c>
      <c r="J151" s="7"/>
    </row>
    <row r="152" spans="1:10" ht="45">
      <c r="A152" s="159" t="str">
        <f t="shared" si="25"/>
        <v>ТМЦ</v>
      </c>
      <c r="B152" s="159" t="str">
        <f t="shared" si="25"/>
        <v>Да</v>
      </c>
      <c r="C152" s="13"/>
      <c r="D152" s="8">
        <f t="shared" si="1"/>
        <v>5</v>
      </c>
      <c r="E152" s="220">
        <f>IF(D151=D150,IF(AND(B152=Данные!$B$7,NOT(ISBLANK(C152)),OR(A152=$A$1,A152=Данные!$C$9)),E151+1,E151),IF(AND(B152=Данные!$B$7,NOT(ISBLANK(C152)),OR(A152=$A$1,A152=Данные!$C$9)),1,0))</f>
        <v>4</v>
      </c>
      <c r="F152" s="184" t="str">
        <f t="shared" si="24"/>
        <v>5.4</v>
      </c>
      <c r="G152" s="14" t="s">
        <v>199</v>
      </c>
      <c r="H152" s="17" t="s">
        <v>43</v>
      </c>
      <c r="I152" s="17" t="s">
        <v>34</v>
      </c>
      <c r="J152" s="7"/>
    </row>
    <row r="153" spans="1:10" ht="45">
      <c r="A153" s="159" t="str">
        <f t="shared" si="25"/>
        <v>ТМЦ</v>
      </c>
      <c r="B153" s="159" t="str">
        <f t="shared" si="25"/>
        <v>Да</v>
      </c>
      <c r="C153" s="13"/>
      <c r="D153" s="8">
        <f t="shared" si="1"/>
        <v>5</v>
      </c>
      <c r="E153" s="220">
        <f>IF(D152=D151,IF(AND(B153=Данные!$B$7,NOT(ISBLANK(C153)),OR(A153=$A$1,A153=Данные!$C$9)),E152+1,E152),IF(AND(B153=Данные!$B$7,NOT(ISBLANK(C153)),OR(A153=$A$1,A153=Данные!$C$9)),1,0))</f>
        <v>4</v>
      </c>
      <c r="F153" s="184" t="str">
        <f t="shared" si="24"/>
        <v>5.4</v>
      </c>
      <c r="G153" s="14" t="s">
        <v>200</v>
      </c>
      <c r="H153" s="17" t="s">
        <v>43</v>
      </c>
      <c r="I153" s="17" t="s">
        <v>34</v>
      </c>
      <c r="J153" s="7"/>
    </row>
    <row r="154" spans="1:10" ht="33.75">
      <c r="A154" s="159" t="str">
        <f t="shared" si="25"/>
        <v>ТМЦ</v>
      </c>
      <c r="B154" s="159" t="str">
        <f t="shared" si="25"/>
        <v>Да</v>
      </c>
      <c r="C154" s="13"/>
      <c r="D154" s="8">
        <f t="shared" si="1"/>
        <v>5</v>
      </c>
      <c r="E154" s="220">
        <f>IF(D153=D152,IF(AND(B154=Данные!$B$7,NOT(ISBLANK(C154)),OR(A154=$A$1,A154=Данные!$C$9)),E153+1,E153),IF(AND(B154=Данные!$B$7,NOT(ISBLANK(C154)),OR(A154=$A$1,A154=Данные!$C$9)),1,0))</f>
        <v>4</v>
      </c>
      <c r="F154" s="184" t="str">
        <f t="shared" si="24"/>
        <v>5.4</v>
      </c>
      <c r="G154" s="14" t="s">
        <v>201</v>
      </c>
      <c r="H154" s="17" t="s">
        <v>25</v>
      </c>
      <c r="I154" s="17" t="s">
        <v>35</v>
      </c>
      <c r="J154" s="7"/>
    </row>
    <row r="155" spans="1:10">
      <c r="A155" s="159" t="str">
        <f t="shared" si="25"/>
        <v>ТМЦ</v>
      </c>
      <c r="B155" s="159" t="str">
        <f t="shared" si="25"/>
        <v>Да</v>
      </c>
      <c r="C155" s="13"/>
      <c r="D155" s="8">
        <f t="shared" si="1"/>
        <v>5</v>
      </c>
      <c r="E155" s="220">
        <f>IF(D154=D153,IF(AND(B155=Данные!$B$7,NOT(ISBLANK(C155)),OR(A155=$A$1,A155=Данные!$C$9)),E154+1,E154),IF(AND(B155=Данные!$B$7,NOT(ISBLANK(C155)),OR(A155=$A$1,A155=Данные!$C$9)),1,0))</f>
        <v>4</v>
      </c>
      <c r="F155" s="184" t="str">
        <f t="shared" si="24"/>
        <v/>
      </c>
      <c r="G155" s="7"/>
      <c r="H155" s="14"/>
      <c r="I155" s="15" t="s">
        <v>154</v>
      </c>
      <c r="J155" s="7"/>
    </row>
    <row r="156" spans="1:10">
      <c r="A156" s="159" t="str">
        <f t="shared" si="25"/>
        <v>ТМЦ</v>
      </c>
      <c r="B156" s="159" t="str">
        <f t="shared" si="25"/>
        <v>Да</v>
      </c>
      <c r="C156" s="13"/>
      <c r="D156" s="8">
        <f t="shared" si="1"/>
        <v>5</v>
      </c>
      <c r="E156" s="220">
        <f>IF(D155=D154,IF(AND(B156=Данные!$B$7,NOT(ISBLANK(C156)),OR(A156=$A$1,A156=Данные!$C$9)),E155+1,E155),IF(AND(B156=Данные!$B$7,NOT(ISBLANK(C156)),OR(A156=$A$1,A156=Данные!$C$9)),1,0))</f>
        <v>4</v>
      </c>
      <c r="F156" s="184" t="str">
        <f t="shared" si="24"/>
        <v/>
      </c>
      <c r="G156" s="7"/>
      <c r="H156" s="14"/>
      <c r="I156" s="15" t="s">
        <v>155</v>
      </c>
      <c r="J156" s="7"/>
    </row>
    <row r="157" spans="1:10">
      <c r="A157" s="159" t="s">
        <v>163</v>
      </c>
      <c r="B157" s="7"/>
      <c r="C157" s="184"/>
      <c r="D157" s="8">
        <f>D156+1</f>
        <v>6</v>
      </c>
      <c r="E157" s="220"/>
      <c r="F157" s="184">
        <v>6</v>
      </c>
      <c r="G157" s="7" t="s">
        <v>324</v>
      </c>
      <c r="H157" s="14"/>
      <c r="I157" s="15"/>
      <c r="J157" s="7"/>
    </row>
    <row r="158" spans="1:10" ht="56.25">
      <c r="A158" s="7" t="s">
        <v>163</v>
      </c>
      <c r="B158" s="7" t="s">
        <v>9</v>
      </c>
      <c r="C158" s="7" t="s">
        <v>47</v>
      </c>
      <c r="D158" s="8">
        <f t="shared" si="1"/>
        <v>6</v>
      </c>
      <c r="E158" s="220"/>
      <c r="F158" s="184" t="s">
        <v>325</v>
      </c>
      <c r="G158" s="7" t="s">
        <v>326</v>
      </c>
      <c r="H158" s="14" t="s">
        <v>329</v>
      </c>
      <c r="I158" s="17" t="s">
        <v>216</v>
      </c>
      <c r="J158" s="7"/>
    </row>
    <row r="159" spans="1:10">
      <c r="A159" s="159" t="str">
        <f t="shared" ref="A159:B159" si="26">A158</f>
        <v>общее</v>
      </c>
      <c r="B159" s="159" t="str">
        <f t="shared" si="26"/>
        <v>Да</v>
      </c>
      <c r="C159" s="13"/>
      <c r="D159" s="8">
        <f t="shared" si="1"/>
        <v>6</v>
      </c>
      <c r="E159" s="220"/>
      <c r="F159" s="184" t="s">
        <v>331</v>
      </c>
      <c r="G159" s="7"/>
      <c r="H159" s="14"/>
      <c r="I159" s="15" t="s">
        <v>9</v>
      </c>
      <c r="J159" s="7"/>
    </row>
    <row r="160" spans="1:10">
      <c r="A160" s="159" t="str">
        <f t="shared" ref="A160:B160" si="27">A159</f>
        <v>общее</v>
      </c>
      <c r="B160" s="159" t="str">
        <f t="shared" si="27"/>
        <v>Да</v>
      </c>
      <c r="C160" s="13"/>
      <c r="D160" s="8">
        <f t="shared" si="1"/>
        <v>6</v>
      </c>
      <c r="E160" s="220"/>
      <c r="F160" s="184" t="s">
        <v>331</v>
      </c>
      <c r="G160" s="7"/>
      <c r="H160" s="14"/>
      <c r="I160" s="15" t="s">
        <v>10</v>
      </c>
      <c r="J160" s="7"/>
    </row>
    <row r="161" spans="1:10" ht="56.25">
      <c r="A161" s="7" t="s">
        <v>163</v>
      </c>
      <c r="B161" s="7" t="s">
        <v>9</v>
      </c>
      <c r="C161" s="7" t="s">
        <v>47</v>
      </c>
      <c r="D161" s="8">
        <f t="shared" si="1"/>
        <v>6</v>
      </c>
      <c r="E161" s="220"/>
      <c r="F161" s="184" t="s">
        <v>327</v>
      </c>
      <c r="G161" s="7" t="s">
        <v>328</v>
      </c>
      <c r="H161" s="14" t="s">
        <v>330</v>
      </c>
      <c r="I161" s="17" t="s">
        <v>122</v>
      </c>
      <c r="J161" s="7"/>
    </row>
    <row r="162" spans="1:10">
      <c r="A162" s="159" t="str">
        <f t="shared" ref="A162:B162" si="28">A161</f>
        <v>общее</v>
      </c>
      <c r="B162" s="159" t="str">
        <f t="shared" si="28"/>
        <v>Да</v>
      </c>
      <c r="C162" s="13"/>
      <c r="D162" s="8">
        <f t="shared" si="1"/>
        <v>6</v>
      </c>
      <c r="E162" s="220"/>
      <c r="F162" s="184" t="s">
        <v>331</v>
      </c>
      <c r="G162" s="7"/>
      <c r="H162" s="14"/>
      <c r="I162" s="15" t="s">
        <v>9</v>
      </c>
      <c r="J162" s="7"/>
    </row>
    <row r="163" spans="1:10">
      <c r="A163" s="159" t="str">
        <f t="shared" ref="A163:B163" si="29">A162</f>
        <v>общее</v>
      </c>
      <c r="B163" s="159" t="str">
        <f t="shared" si="29"/>
        <v>Да</v>
      </c>
      <c r="C163" s="13"/>
      <c r="D163" s="8">
        <f t="shared" si="1"/>
        <v>6</v>
      </c>
      <c r="E163" s="220"/>
      <c r="F163" s="184" t="s">
        <v>331</v>
      </c>
      <c r="G163" s="7"/>
      <c r="H163" s="14"/>
      <c r="I163" s="15" t="s">
        <v>10</v>
      </c>
      <c r="J163" s="7"/>
    </row>
    <row r="164" spans="1:10" ht="13.9" customHeight="1">
      <c r="A164" s="159" t="s">
        <v>163</v>
      </c>
      <c r="B164" s="7"/>
      <c r="C164" s="184"/>
      <c r="D164" s="8">
        <f>D163+1</f>
        <v>7</v>
      </c>
      <c r="E164" s="220">
        <f>IF(D156=D155,IF(AND(B164=Данные!$B$7,NOT(ISBLANK(C164)),OR(A164=$A$1,A164=Данные!$C$9)),E156+1,E156),IF(AND(B164=Данные!$B$7,NOT(ISBLANK(C164)),OR(A164=$A$1,A164=Данные!$C$9)),1,0))</f>
        <v>4</v>
      </c>
      <c r="F164" s="184">
        <f>IF(D164=D156,IF(ISBLANK(G164),"",CONCATENATE(D164,".",E164)),D164)</f>
        <v>7</v>
      </c>
      <c r="G164" s="16" t="s">
        <v>115</v>
      </c>
      <c r="H164" s="16"/>
      <c r="I164" s="16"/>
      <c r="J164" s="7"/>
    </row>
    <row r="165" spans="1:10" ht="33.75">
      <c r="A165" s="7" t="s">
        <v>163</v>
      </c>
      <c r="B165" s="7" t="s">
        <v>9</v>
      </c>
      <c r="C165" s="7" t="s">
        <v>47</v>
      </c>
      <c r="D165" s="8">
        <f t="shared" si="1"/>
        <v>7</v>
      </c>
      <c r="E165" s="220">
        <f>IF(D164=D156,IF(AND(B165=Данные!$B$7,NOT(ISBLANK(C165)),OR(A165=$A$1,A165=Данные!$C$9)),E164+1,E164),IF(AND(B165=Данные!$B$7,NOT(ISBLANK(C165)),OR(A165=$A$1,A165=Данные!$C$9)),1,0))</f>
        <v>1</v>
      </c>
      <c r="F165" s="184" t="str">
        <f t="shared" si="24"/>
        <v>7.1</v>
      </c>
      <c r="G165" s="17" t="s">
        <v>40</v>
      </c>
      <c r="H165" s="17" t="s">
        <v>25</v>
      </c>
      <c r="I165" s="17" t="s">
        <v>29</v>
      </c>
      <c r="J165" s="7"/>
    </row>
    <row r="166" spans="1:10" ht="13.9" customHeight="1">
      <c r="A166" s="159" t="str">
        <f t="shared" ref="A166:B170" si="30">A165</f>
        <v>общее</v>
      </c>
      <c r="B166" s="159" t="str">
        <f t="shared" si="30"/>
        <v>Да</v>
      </c>
      <c r="C166" s="13"/>
      <c r="D166" s="8">
        <f t="shared" si="1"/>
        <v>7</v>
      </c>
      <c r="E166" s="220">
        <f>IF(D165=D164,IF(AND(B166=Данные!$B$7,NOT(ISBLANK(C166)),OR(A166=$A$1,A166=Данные!$C$9)),E165+1,E165),IF(AND(B166=Данные!$B$7,NOT(ISBLANK(C166)),OR(A166=$A$1,A166=Данные!$C$9)),1,0))</f>
        <v>1</v>
      </c>
      <c r="F166" s="184" t="str">
        <f t="shared" si="24"/>
        <v/>
      </c>
      <c r="G166" s="7"/>
      <c r="H166" s="14"/>
      <c r="I166" s="15" t="s">
        <v>231</v>
      </c>
      <c r="J166" s="7"/>
    </row>
    <row r="167" spans="1:10" ht="13.9" customHeight="1">
      <c r="A167" s="159" t="str">
        <f t="shared" si="30"/>
        <v>общее</v>
      </c>
      <c r="B167" s="159" t="str">
        <f t="shared" si="30"/>
        <v>Да</v>
      </c>
      <c r="C167" s="13"/>
      <c r="D167" s="8">
        <f t="shared" si="1"/>
        <v>7</v>
      </c>
      <c r="E167" s="220">
        <f>IF(D166=D165,IF(AND(B167=Данные!$B$7,NOT(ISBLANK(C167)),OR(A167=$A$1,A167=Данные!$C$9)),E166+1,E166),IF(AND(B167=Данные!$B$7,NOT(ISBLANK(C167)),OR(A167=$A$1,A167=Данные!$C$9)),1,0))</f>
        <v>1</v>
      </c>
      <c r="F167" s="184" t="str">
        <f t="shared" si="24"/>
        <v/>
      </c>
      <c r="G167" s="7"/>
      <c r="H167" s="14"/>
      <c r="I167" s="15" t="s">
        <v>56</v>
      </c>
      <c r="J167" s="7"/>
    </row>
    <row r="168" spans="1:10" ht="13.9" customHeight="1">
      <c r="A168" s="159" t="str">
        <f t="shared" si="30"/>
        <v>общее</v>
      </c>
      <c r="B168" s="159" t="str">
        <f t="shared" si="30"/>
        <v>Да</v>
      </c>
      <c r="C168" s="13"/>
      <c r="D168" s="8">
        <f t="shared" si="1"/>
        <v>7</v>
      </c>
      <c r="E168" s="220">
        <f>IF(D167=D166,IF(AND(B168=Данные!$B$7,NOT(ISBLANK(C168)),OR(A168=$A$1,A168=Данные!$C$9)),E167+1,E167),IF(AND(B168=Данные!$B$7,NOT(ISBLANK(C168)),OR(A168=$A$1,A168=Данные!$C$9)),1,0))</f>
        <v>1</v>
      </c>
      <c r="F168" s="184" t="str">
        <f t="shared" si="24"/>
        <v/>
      </c>
      <c r="G168" s="7"/>
      <c r="H168" s="14"/>
      <c r="I168" s="15" t="s">
        <v>5</v>
      </c>
      <c r="J168" s="7"/>
    </row>
    <row r="169" spans="1:10" ht="13.9" customHeight="1">
      <c r="A169" s="159" t="str">
        <f t="shared" si="30"/>
        <v>общее</v>
      </c>
      <c r="B169" s="159" t="str">
        <f t="shared" si="30"/>
        <v>Да</v>
      </c>
      <c r="C169" s="13"/>
      <c r="D169" s="8">
        <f t="shared" si="1"/>
        <v>7</v>
      </c>
      <c r="E169" s="220">
        <f>IF(D168=D167,IF(AND(B169=Данные!$B$7,NOT(ISBLANK(C169)),OR(A169=$A$1,A169=Данные!$C$9)),E168+1,E168),IF(AND(B169=Данные!$B$7,NOT(ISBLANK(C169)),OR(A169=$A$1,A169=Данные!$C$9)),1,0))</f>
        <v>1</v>
      </c>
      <c r="F169" s="184" t="str">
        <f t="shared" si="24"/>
        <v/>
      </c>
      <c r="G169" s="7"/>
      <c r="H169" s="14"/>
      <c r="I169" s="15" t="s">
        <v>6</v>
      </c>
      <c r="J169" s="7"/>
    </row>
    <row r="170" spans="1:10" ht="13.9" customHeight="1">
      <c r="A170" s="159" t="str">
        <f t="shared" si="30"/>
        <v>общее</v>
      </c>
      <c r="B170" s="159" t="str">
        <f t="shared" si="30"/>
        <v>Да</v>
      </c>
      <c r="C170" s="13"/>
      <c r="D170" s="8">
        <f t="shared" si="1"/>
        <v>7</v>
      </c>
      <c r="E170" s="220">
        <f>IF(D169=D168,IF(AND(B170=Данные!$B$7,NOT(ISBLANK(C170)),OR(A170=$A$1,A170=Данные!$C$9)),E169+1,E169),IF(AND(B170=Данные!$B$7,NOT(ISBLANK(C170)),OR(A170=$A$1,A170=Данные!$C$9)),1,0))</f>
        <v>1</v>
      </c>
      <c r="F170" s="184" t="str">
        <f t="shared" si="24"/>
        <v/>
      </c>
      <c r="G170" s="7"/>
      <c r="H170" s="14"/>
      <c r="I170" s="15" t="s">
        <v>7</v>
      </c>
      <c r="J170" s="7"/>
    </row>
    <row r="171" spans="1:10" ht="33.75" hidden="1">
      <c r="A171" s="7" t="s">
        <v>161</v>
      </c>
      <c r="B171" s="7" t="s">
        <v>9</v>
      </c>
      <c r="C171" s="7" t="s">
        <v>47</v>
      </c>
      <c r="D171" s="10">
        <f t="shared" si="1"/>
        <v>7</v>
      </c>
      <c r="E171" s="220">
        <f>IF(D170=D169,IF(AND(B171=Данные!$B$7,NOT(ISBLANK(C171)),OR(A171=$A$1,A171=Данные!$C$9)),E170+1,E170),IF(AND(B171=Данные!$B$7,NOT(ISBLANK(C171)),OR(A171=$A$1,A171=Данные!$C$9)),1,0))</f>
        <v>1</v>
      </c>
      <c r="F171" s="184" t="str">
        <f t="shared" si="2"/>
        <v>7.1</v>
      </c>
      <c r="G171" s="17" t="s">
        <v>96</v>
      </c>
      <c r="H171" s="17" t="s">
        <v>25</v>
      </c>
      <c r="I171" s="17" t="s">
        <v>97</v>
      </c>
      <c r="J171" s="7"/>
    </row>
    <row r="172" spans="1:10" hidden="1">
      <c r="A172" s="159" t="str">
        <f>A171</f>
        <v>СМР</v>
      </c>
      <c r="B172" s="159" t="str">
        <f>B171</f>
        <v>Да</v>
      </c>
      <c r="C172" s="13"/>
      <c r="D172" s="8">
        <f t="shared" si="1"/>
        <v>7</v>
      </c>
      <c r="E172" s="220">
        <f>IF(D171=D170,IF(AND(B172=Данные!$B$7,NOT(ISBLANK(C172)),OR(A172=$A$1,A172=Данные!$C$9)),E171+1,E171),IF(AND(B172=Данные!$B$7,NOT(ISBLANK(C172)),OR(A172=$A$1,A172=Данные!$C$9)),1,0))</f>
        <v>1</v>
      </c>
      <c r="F172" s="184" t="str">
        <f t="shared" si="2"/>
        <v/>
      </c>
      <c r="G172" s="15"/>
      <c r="H172" s="14"/>
      <c r="I172" s="15" t="s">
        <v>9</v>
      </c>
      <c r="J172" s="7"/>
    </row>
    <row r="173" spans="1:10" hidden="1">
      <c r="A173" s="159" t="str">
        <f>A172</f>
        <v>СМР</v>
      </c>
      <c r="B173" s="159" t="str">
        <f>B172</f>
        <v>Да</v>
      </c>
      <c r="C173" s="13"/>
      <c r="D173" s="8">
        <f t="shared" si="1"/>
        <v>7</v>
      </c>
      <c r="E173" s="220">
        <f>IF(D172=D171,IF(AND(B173=Данные!$B$7,NOT(ISBLANK(C173)),OR(A173=$A$1,A173=Данные!$C$9)),E172+1,E172),IF(AND(B173=Данные!$B$7,NOT(ISBLANK(C173)),OR(A173=$A$1,A173=Данные!$C$9)),1,0))</f>
        <v>1</v>
      </c>
      <c r="F173" s="184" t="str">
        <f t="shared" si="2"/>
        <v/>
      </c>
      <c r="G173" s="15"/>
      <c r="H173" s="14"/>
      <c r="I173" s="15" t="s">
        <v>10</v>
      </c>
      <c r="J173" s="7"/>
    </row>
    <row r="174" spans="1:10" ht="90">
      <c r="A174" s="7" t="s">
        <v>163</v>
      </c>
      <c r="B174" s="7" t="s">
        <v>9</v>
      </c>
      <c r="C174" s="7" t="s">
        <v>47</v>
      </c>
      <c r="D174" s="10">
        <f t="shared" si="1"/>
        <v>7</v>
      </c>
      <c r="E174" s="220">
        <f>IF(D173=D172,IF(AND(B174=Данные!$B$7,NOT(ISBLANK(C174)),OR(A174=$A$1,A174=Данные!$C$9)),E173+1,E173),IF(AND(B174=Данные!$B$7,NOT(ISBLANK(C174)),OR(A174=$A$1,A174=Данные!$C$9)),1,0))</f>
        <v>2</v>
      </c>
      <c r="F174" s="184" t="str">
        <f t="shared" si="2"/>
        <v>7.2</v>
      </c>
      <c r="G174" s="17" t="s">
        <v>21</v>
      </c>
      <c r="H174" s="17" t="s">
        <v>247</v>
      </c>
      <c r="I174" s="17" t="s">
        <v>36</v>
      </c>
      <c r="J174" s="22">
        <v>10</v>
      </c>
    </row>
    <row r="175" spans="1:10">
      <c r="A175" s="159" t="str">
        <f>A174</f>
        <v>общее</v>
      </c>
      <c r="B175" s="159" t="str">
        <f>B174</f>
        <v>Да</v>
      </c>
      <c r="C175" s="13"/>
      <c r="D175" s="8">
        <f t="shared" si="1"/>
        <v>7</v>
      </c>
      <c r="E175" s="220">
        <f>IF(D174=D173,IF(AND(B175=Данные!$B$7,NOT(ISBLANK(C175)),OR(A175=$A$1,A175=Данные!$C$9)),E174+1,E174),IF(AND(B175=Данные!$B$7,NOT(ISBLANK(C175)),OR(A175=$A$1,A175=Данные!$C$9)),1,0))</f>
        <v>2</v>
      </c>
      <c r="F175" s="184" t="str">
        <f t="shared" si="2"/>
        <v/>
      </c>
      <c r="G175" s="15"/>
      <c r="H175" s="14"/>
      <c r="I175" s="15" t="str">
        <f>"менее "&amp;J174&amp;" чел."</f>
        <v>менее 10 чел.</v>
      </c>
      <c r="J175" s="7"/>
    </row>
    <row r="176" spans="1:10">
      <c r="A176" s="159" t="str">
        <f>A175</f>
        <v>общее</v>
      </c>
      <c r="B176" s="159" t="str">
        <f>B175</f>
        <v>Да</v>
      </c>
      <c r="C176" s="13"/>
      <c r="D176" s="8">
        <f t="shared" si="1"/>
        <v>7</v>
      </c>
      <c r="E176" s="220">
        <f>IF(D175=D174,IF(AND(B176=Данные!$B$7,NOT(ISBLANK(C176)),OR(A176=$A$1,A176=Данные!$C$9)),E175+1,E175),IF(AND(B176=Данные!$B$7,NOT(ISBLANK(C176)),OR(A176=$A$1,A176=Данные!$C$9)),1,0))</f>
        <v>2</v>
      </c>
      <c r="F176" s="184" t="str">
        <f t="shared" si="2"/>
        <v/>
      </c>
      <c r="G176" s="15"/>
      <c r="H176" s="14"/>
      <c r="I176" s="15" t="str">
        <f>J174&amp;" или более чел."</f>
        <v>10 или более чел.</v>
      </c>
      <c r="J176" s="7"/>
    </row>
    <row r="177" spans="1:10" ht="146.25">
      <c r="A177" s="7" t="s">
        <v>163</v>
      </c>
      <c r="B177" s="7" t="s">
        <v>9</v>
      </c>
      <c r="C177" s="7" t="s">
        <v>47</v>
      </c>
      <c r="D177" s="10">
        <f t="shared" si="1"/>
        <v>7</v>
      </c>
      <c r="E177" s="220">
        <f>IF(D176=D175,IF(AND(B177=Данные!$B$7,NOT(ISBLANK(C177)),OR(A177=$A$1,A177=Данные!$C$9)),E176+1,E176),IF(AND(B177=Данные!$B$7,NOT(ISBLANK(C177)),OR(A177=$A$1,A177=Данные!$C$9)),1,0))</f>
        <v>3</v>
      </c>
      <c r="F177" s="184" t="str">
        <f t="shared" si="2"/>
        <v>7.3</v>
      </c>
      <c r="G177" s="17" t="s">
        <v>242</v>
      </c>
      <c r="H177" s="17" t="s">
        <v>148</v>
      </c>
      <c r="I177" s="17" t="s">
        <v>37</v>
      </c>
      <c r="J177" s="22">
        <v>8</v>
      </c>
    </row>
    <row r="178" spans="1:10">
      <c r="A178" s="159" t="str">
        <f>A177</f>
        <v>общее</v>
      </c>
      <c r="B178" s="159" t="str">
        <f>B177</f>
        <v>Да</v>
      </c>
      <c r="C178" s="13"/>
      <c r="D178" s="8">
        <f t="shared" si="1"/>
        <v>7</v>
      </c>
      <c r="E178" s="220">
        <f>IF(D177=D176,IF(AND(B178=Данные!$B$7,NOT(ISBLANK(C178)),OR(A178=$A$1,A178=Данные!$C$9)),E177+1,E177),IF(AND(B178=Данные!$B$7,NOT(ISBLANK(C178)),OR(A178=$A$1,A178=Данные!$C$9)),1,0))</f>
        <v>3</v>
      </c>
      <c r="F178" s="184" t="str">
        <f t="shared" si="2"/>
        <v/>
      </c>
      <c r="G178" s="15"/>
      <c r="H178" s="14"/>
      <c r="I178" s="15" t="str">
        <f>"менее "&amp;J177&amp;" чел."</f>
        <v>менее 8 чел.</v>
      </c>
      <c r="J178" s="7"/>
    </row>
    <row r="179" spans="1:10">
      <c r="A179" s="159" t="str">
        <f>A178</f>
        <v>общее</v>
      </c>
      <c r="B179" s="159" t="str">
        <f>B178</f>
        <v>Да</v>
      </c>
      <c r="C179" s="13"/>
      <c r="D179" s="8">
        <f t="shared" si="1"/>
        <v>7</v>
      </c>
      <c r="E179" s="220">
        <f>IF(D178=D177,IF(AND(B179=Данные!$B$7,NOT(ISBLANK(C179)),OR(A179=$A$1,A179=Данные!$C$9)),E178+1,E178),IF(AND(B179=Данные!$B$7,NOT(ISBLANK(C179)),OR(A179=$A$1,A179=Данные!$C$9)),1,0))</f>
        <v>3</v>
      </c>
      <c r="F179" s="184" t="str">
        <f t="shared" si="2"/>
        <v/>
      </c>
      <c r="G179" s="15"/>
      <c r="H179" s="14"/>
      <c r="I179" s="15" t="str">
        <f>J177&amp;" или более чел."</f>
        <v>8 или более чел.</v>
      </c>
      <c r="J179" s="7"/>
    </row>
    <row r="180" spans="1:10" ht="168.75">
      <c r="A180" s="7" t="s">
        <v>163</v>
      </c>
      <c r="B180" s="7" t="s">
        <v>9</v>
      </c>
      <c r="C180" s="7" t="s">
        <v>47</v>
      </c>
      <c r="D180" s="10">
        <f t="shared" si="1"/>
        <v>7</v>
      </c>
      <c r="E180" s="220">
        <f>IF(D179=D178,IF(AND(B180=Данные!$B$7,NOT(ISBLANK(C180)),OR(A180=$A$1,A180=Данные!$C$9)),E179+1,E179),IF(AND(B180=Данные!$B$7,NOT(ISBLANK(C180)),OR(A180=$A$1,A180=Данные!$C$9)),1,0))</f>
        <v>4</v>
      </c>
      <c r="F180" s="184" t="str">
        <f t="shared" si="2"/>
        <v>7.4</v>
      </c>
      <c r="G180" s="17" t="s">
        <v>243</v>
      </c>
      <c r="H180" s="17" t="s">
        <v>248</v>
      </c>
      <c r="I180" s="17" t="s">
        <v>38</v>
      </c>
      <c r="J180" s="22">
        <v>2</v>
      </c>
    </row>
    <row r="181" spans="1:10">
      <c r="A181" s="159" t="str">
        <f>A180</f>
        <v>общее</v>
      </c>
      <c r="B181" s="159" t="str">
        <f>B180</f>
        <v>Да</v>
      </c>
      <c r="C181" s="13"/>
      <c r="D181" s="8">
        <f t="shared" si="1"/>
        <v>7</v>
      </c>
      <c r="E181" s="220">
        <f>IF(D180=D179,IF(AND(B181=Данные!$B$7,NOT(ISBLANK(C181)),OR(A181=$A$1,A181=Данные!$C$9)),E180+1,E180),IF(AND(B181=Данные!$B$7,NOT(ISBLANK(C181)),OR(A181=$A$1,A181=Данные!$C$9)),1,0))</f>
        <v>4</v>
      </c>
      <c r="F181" s="184" t="str">
        <f t="shared" si="2"/>
        <v/>
      </c>
      <c r="G181" s="15"/>
      <c r="H181" s="14"/>
      <c r="I181" s="15" t="str">
        <f>"менее "&amp;J180&amp;" чел."</f>
        <v>менее 2 чел.</v>
      </c>
      <c r="J181" s="7"/>
    </row>
    <row r="182" spans="1:10">
      <c r="A182" s="159" t="str">
        <f>A181</f>
        <v>общее</v>
      </c>
      <c r="B182" s="159" t="str">
        <f>B181</f>
        <v>Да</v>
      </c>
      <c r="C182" s="13"/>
      <c r="D182" s="8">
        <f t="shared" si="1"/>
        <v>7</v>
      </c>
      <c r="E182" s="220">
        <f>IF(D181=D180,IF(AND(B182=Данные!$B$7,NOT(ISBLANK(C182)),OR(A182=$A$1,A182=Данные!$C$9)),E181+1,E181),IF(AND(B182=Данные!$B$7,NOT(ISBLANK(C182)),OR(A182=$A$1,A182=Данные!$C$9)),1,0))</f>
        <v>4</v>
      </c>
      <c r="F182" s="184" t="str">
        <f t="shared" si="2"/>
        <v/>
      </c>
      <c r="G182" s="15"/>
      <c r="H182" s="14"/>
      <c r="I182" s="15" t="str">
        <f>J180&amp;" или более чел."</f>
        <v>2 или более чел.</v>
      </c>
      <c r="J182" s="7"/>
    </row>
    <row r="183" spans="1:10" ht="135">
      <c r="A183" s="7" t="s">
        <v>163</v>
      </c>
      <c r="B183" s="7" t="s">
        <v>9</v>
      </c>
      <c r="C183" s="7" t="s">
        <v>47</v>
      </c>
      <c r="D183" s="10">
        <f t="shared" si="1"/>
        <v>7</v>
      </c>
      <c r="E183" s="220">
        <f>IF(D182=D181,IF(AND(B183=Данные!$B$7,NOT(ISBLANK(C183)),OR(A183=$A$1,A183=Данные!$C$9)),E182+1,E182),IF(AND(B183=Данные!$B$7,NOT(ISBLANK(C183)),OR(A183=$A$1,A183=Данные!$C$9)),1,0))</f>
        <v>5</v>
      </c>
      <c r="F183" s="184" t="str">
        <f t="shared" si="2"/>
        <v>7.5</v>
      </c>
      <c r="G183" s="17" t="s">
        <v>244</v>
      </c>
      <c r="H183" s="17" t="s">
        <v>249</v>
      </c>
      <c r="I183" s="17" t="s">
        <v>39</v>
      </c>
      <c r="J183" s="22">
        <v>4</v>
      </c>
    </row>
    <row r="184" spans="1:10">
      <c r="A184" s="159" t="str">
        <f>A183</f>
        <v>общее</v>
      </c>
      <c r="B184" s="159" t="str">
        <f>B183</f>
        <v>Да</v>
      </c>
      <c r="C184" s="13"/>
      <c r="D184" s="8">
        <f t="shared" si="1"/>
        <v>7</v>
      </c>
      <c r="E184" s="220">
        <f>IF(D183=D182,IF(AND(B184=Данные!$B$7,NOT(ISBLANK(C184)),OR(A184=$A$1,A184=Данные!$C$9)),E183+1,E183),IF(AND(B184=Данные!$B$7,NOT(ISBLANK(C184)),OR(A184=$A$1,A184=Данные!$C$9)),1,0))</f>
        <v>5</v>
      </c>
      <c r="F184" s="184" t="str">
        <f t="shared" si="2"/>
        <v/>
      </c>
      <c r="G184" s="15"/>
      <c r="H184" s="14"/>
      <c r="I184" s="15" t="str">
        <f>"менее "&amp;J183&amp;" чел."</f>
        <v>менее 4 чел.</v>
      </c>
      <c r="J184" s="7"/>
    </row>
    <row r="185" spans="1:10">
      <c r="A185" s="159" t="str">
        <f>A184</f>
        <v>общее</v>
      </c>
      <c r="B185" s="159" t="str">
        <f>B184</f>
        <v>Да</v>
      </c>
      <c r="C185" s="13"/>
      <c r="D185" s="8">
        <f t="shared" si="1"/>
        <v>7</v>
      </c>
      <c r="E185" s="220">
        <f>IF(D184=D183,IF(AND(B185=Данные!$B$7,NOT(ISBLANK(C185)),OR(A185=$A$1,A185=Данные!$C$9)),E184+1,E184),IF(AND(B185=Данные!$B$7,NOT(ISBLANK(C185)),OR(A185=$A$1,A185=Данные!$C$9)),1,0))</f>
        <v>5</v>
      </c>
      <c r="F185" s="184" t="str">
        <f t="shared" si="2"/>
        <v/>
      </c>
      <c r="G185" s="15"/>
      <c r="H185" s="14"/>
      <c r="I185" s="15" t="str">
        <f>J183&amp;" или более чел."</f>
        <v>4 или более чел.</v>
      </c>
      <c r="J185" s="7"/>
    </row>
    <row r="186" spans="1:10" ht="135">
      <c r="A186" s="7" t="s">
        <v>163</v>
      </c>
      <c r="B186" s="7" t="s">
        <v>9</v>
      </c>
      <c r="C186" s="7" t="s">
        <v>47</v>
      </c>
      <c r="D186" s="10">
        <f t="shared" si="1"/>
        <v>7</v>
      </c>
      <c r="E186" s="220">
        <f>IF(D185=D184,IF(AND(B186=Данные!$B$7,NOT(ISBLANK(C186)),OR(A186=$A$1,A186=Данные!$C$9)),E185+1,E185),IF(AND(B186=Данные!$B$7,NOT(ISBLANK(C186)),OR(A186=$A$1,A186=Данные!$C$9)),1,0))</f>
        <v>6</v>
      </c>
      <c r="F186" s="184" t="str">
        <f t="shared" ref="F186:F276" si="31">IF(D186=D185,IF(ISBLANK(G186),"",CONCATENATE(D186,".",E186)),D186)</f>
        <v>7.6</v>
      </c>
      <c r="G186" s="17" t="s">
        <v>245</v>
      </c>
      <c r="H186" s="17" t="s">
        <v>250</v>
      </c>
      <c r="I186" s="17" t="s">
        <v>30</v>
      </c>
      <c r="J186" s="22">
        <v>8</v>
      </c>
    </row>
    <row r="187" spans="1:10">
      <c r="A187" s="159" t="str">
        <f>A186</f>
        <v>общее</v>
      </c>
      <c r="B187" s="159" t="str">
        <f>B186</f>
        <v>Да</v>
      </c>
      <c r="C187" s="13"/>
      <c r="D187" s="8">
        <f t="shared" si="1"/>
        <v>7</v>
      </c>
      <c r="E187" s="220">
        <f>IF(D186=D185,IF(AND(B187=Данные!$B$7,NOT(ISBLANK(C187)),OR(A187=$A$1,A187=Данные!$C$9)),E186+1,E186),IF(AND(B187=Данные!$B$7,NOT(ISBLANK(C187)),OR(A187=$A$1,A187=Данные!$C$9)),1,0))</f>
        <v>6</v>
      </c>
      <c r="F187" s="184" t="str">
        <f t="shared" si="31"/>
        <v/>
      </c>
      <c r="G187" s="15"/>
      <c r="H187" s="14"/>
      <c r="I187" s="15" t="str">
        <f>"менее "&amp;J186&amp;" чел."</f>
        <v>менее 8 чел.</v>
      </c>
      <c r="J187" s="7"/>
    </row>
    <row r="188" spans="1:10">
      <c r="A188" s="159" t="str">
        <f>A187</f>
        <v>общее</v>
      </c>
      <c r="B188" s="159" t="str">
        <f>B187</f>
        <v>Да</v>
      </c>
      <c r="C188" s="13"/>
      <c r="D188" s="8">
        <f t="shared" ref="D188:D278" si="32">D187</f>
        <v>7</v>
      </c>
      <c r="E188" s="220">
        <f>IF(D187=D186,IF(AND(B188=Данные!$B$7,NOT(ISBLANK(C188)),OR(A188=$A$1,A188=Данные!$C$9)),E187+1,E187),IF(AND(B188=Данные!$B$7,NOT(ISBLANK(C188)),OR(A188=$A$1,A188=Данные!$C$9)),1,0))</f>
        <v>6</v>
      </c>
      <c r="F188" s="184" t="str">
        <f t="shared" si="31"/>
        <v/>
      </c>
      <c r="G188" s="15"/>
      <c r="H188" s="14"/>
      <c r="I188" s="15" t="str">
        <f>J186&amp;" или более чел."</f>
        <v>8 или более чел.</v>
      </c>
      <c r="J188" s="7"/>
    </row>
    <row r="189" spans="1:10" ht="135">
      <c r="A189" s="7" t="s">
        <v>163</v>
      </c>
      <c r="B189" s="7" t="s">
        <v>9</v>
      </c>
      <c r="C189" s="7" t="s">
        <v>47</v>
      </c>
      <c r="D189" s="10">
        <f t="shared" si="32"/>
        <v>7</v>
      </c>
      <c r="E189" s="220">
        <f>IF(D188=D187,IF(AND(B189=Данные!$B$7,NOT(ISBLANK(C189)),OR(A189=$A$1,A189=Данные!$C$9)),E188+1,E188),IF(AND(B189=Данные!$B$7,NOT(ISBLANK(C189)),OR(A189=$A$1,A189=Данные!$C$9)),1,0))</f>
        <v>7</v>
      </c>
      <c r="F189" s="184" t="str">
        <f t="shared" si="31"/>
        <v>7.7</v>
      </c>
      <c r="G189" s="17" t="s">
        <v>246</v>
      </c>
      <c r="H189" s="17" t="s">
        <v>251</v>
      </c>
      <c r="I189" s="17" t="s">
        <v>41</v>
      </c>
      <c r="J189" s="7"/>
    </row>
    <row r="190" spans="1:10">
      <c r="A190" s="159" t="str">
        <f>A189</f>
        <v>общее</v>
      </c>
      <c r="B190" s="159" t="str">
        <f>B189</f>
        <v>Да</v>
      </c>
      <c r="C190" s="13"/>
      <c r="D190" s="8">
        <f t="shared" si="32"/>
        <v>7</v>
      </c>
      <c r="E190" s="220">
        <f>IF(D189=D188,IF(AND(B190=Данные!$B$7,NOT(ISBLANK(C190)),OR(A190=$A$1,A190=Данные!$C$9)),E189+1,E189),IF(AND(B190=Данные!$B$7,NOT(ISBLANK(C190)),OR(A190=$A$1,A190=Данные!$C$9)),1,0))</f>
        <v>7</v>
      </c>
      <c r="F190" s="184" t="str">
        <f t="shared" si="31"/>
        <v/>
      </c>
      <c r="G190" s="7"/>
      <c r="H190" s="14"/>
      <c r="I190" s="15" t="s">
        <v>9</v>
      </c>
      <c r="J190" s="7"/>
    </row>
    <row r="191" spans="1:10">
      <c r="A191" s="159" t="str">
        <f>A190</f>
        <v>общее</v>
      </c>
      <c r="B191" s="159" t="str">
        <f>B190</f>
        <v>Да</v>
      </c>
      <c r="C191" s="13"/>
      <c r="D191" s="8">
        <f t="shared" si="32"/>
        <v>7</v>
      </c>
      <c r="E191" s="220">
        <f>IF(D190=D189,IF(AND(B191=Данные!$B$7,NOT(ISBLANK(C191)),OR(A191=$A$1,A191=Данные!$C$9)),E190+1,E190),IF(AND(B191=Данные!$B$7,NOT(ISBLANK(C191)),OR(A191=$A$1,A191=Данные!$C$9)),1,0))</f>
        <v>7</v>
      </c>
      <c r="F191" s="184" t="str">
        <f t="shared" si="31"/>
        <v/>
      </c>
      <c r="G191" s="7"/>
      <c r="H191" s="14"/>
      <c r="I191" s="15" t="s">
        <v>10</v>
      </c>
      <c r="J191" s="7"/>
    </row>
    <row r="192" spans="1:10" ht="123.75">
      <c r="A192" s="7" t="s">
        <v>163</v>
      </c>
      <c r="B192" s="7" t="s">
        <v>9</v>
      </c>
      <c r="C192" s="7" t="s">
        <v>47</v>
      </c>
      <c r="D192" s="10">
        <f t="shared" si="32"/>
        <v>7</v>
      </c>
      <c r="E192" s="220">
        <f>IF(D191=D190,IF(AND(B192=Данные!$B$7,NOT(ISBLANK(C192)),OR(A192=$A$1,A192=Данные!$C$9)),E191+1,E191),IF(AND(B192=Данные!$B$7,NOT(ISBLANK(C192)),OR(A192=$A$1,A192=Данные!$C$9)),1,0))</f>
        <v>8</v>
      </c>
      <c r="F192" s="184" t="str">
        <f t="shared" si="31"/>
        <v>7.8</v>
      </c>
      <c r="G192" s="17" t="s">
        <v>55</v>
      </c>
      <c r="H192" s="17" t="s">
        <v>252</v>
      </c>
      <c r="I192" s="17" t="s">
        <v>42</v>
      </c>
      <c r="J192" s="7"/>
    </row>
    <row r="193" spans="1:10">
      <c r="A193" s="159" t="str">
        <f>A192</f>
        <v>общее</v>
      </c>
      <c r="B193" s="159" t="str">
        <f>B192</f>
        <v>Да</v>
      </c>
      <c r="C193" s="13"/>
      <c r="D193" s="8">
        <f t="shared" si="32"/>
        <v>7</v>
      </c>
      <c r="E193" s="220">
        <f>IF(D192=D191,IF(AND(B193=Данные!$B$7,NOT(ISBLANK(C193)),OR(A193=$A$1,A193=Данные!$C$9)),E192+1,E192),IF(AND(B193=Данные!$B$7,NOT(ISBLANK(C193)),OR(A193=$A$1,A193=Данные!$C$9)),1,0))</f>
        <v>8</v>
      </c>
      <c r="F193" s="184" t="str">
        <f t="shared" si="31"/>
        <v/>
      </c>
      <c r="G193" s="7"/>
      <c r="H193" s="14"/>
      <c r="I193" s="15" t="s">
        <v>9</v>
      </c>
      <c r="J193" s="7"/>
    </row>
    <row r="194" spans="1:10">
      <c r="A194" s="159" t="str">
        <f>A193</f>
        <v>общее</v>
      </c>
      <c r="B194" s="159" t="str">
        <f>B193</f>
        <v>Да</v>
      </c>
      <c r="C194" s="13"/>
      <c r="D194" s="8">
        <f t="shared" si="32"/>
        <v>7</v>
      </c>
      <c r="E194" s="220">
        <f>IF(D193=D192,IF(AND(B194=Данные!$B$7,NOT(ISBLANK(C194)),OR(A194=$A$1,A194=Данные!$C$9)),E193+1,E193),IF(AND(B194=Данные!$B$7,NOT(ISBLANK(C194)),OR(A194=$A$1,A194=Данные!$C$9)),1,0))</f>
        <v>8</v>
      </c>
      <c r="F194" s="184" t="str">
        <f t="shared" si="31"/>
        <v/>
      </c>
      <c r="G194" s="7"/>
      <c r="H194" s="14"/>
      <c r="I194" s="15" t="s">
        <v>10</v>
      </c>
      <c r="J194" s="7"/>
    </row>
    <row r="195" spans="1:10" ht="13.9" customHeight="1">
      <c r="A195" s="159" t="s">
        <v>163</v>
      </c>
      <c r="B195" s="7"/>
      <c r="C195" s="184"/>
      <c r="D195" s="9">
        <f>D194+1</f>
        <v>8</v>
      </c>
      <c r="E195" s="220">
        <f>IF(D194=D193,IF(AND(B195=Данные!$B$7,NOT(ISBLANK(C195)),OR(A195=$A$1,A195=Данные!$C$9)),E194+1,E194),IF(AND(B195=Данные!$B$7,NOT(ISBLANK(C195)),OR(A195=$A$1,A195=Данные!$C$9)),1,0))</f>
        <v>8</v>
      </c>
      <c r="F195" s="184">
        <f t="shared" si="31"/>
        <v>8</v>
      </c>
      <c r="G195" s="16" t="s">
        <v>1</v>
      </c>
      <c r="H195" s="16"/>
      <c r="I195" s="16"/>
      <c r="J195" s="7"/>
    </row>
    <row r="196" spans="1:10" ht="33.75">
      <c r="A196" s="7" t="s">
        <v>163</v>
      </c>
      <c r="B196" s="7" t="s">
        <v>9</v>
      </c>
      <c r="C196" s="7" t="s">
        <v>47</v>
      </c>
      <c r="D196" s="10">
        <f t="shared" si="32"/>
        <v>8</v>
      </c>
      <c r="E196" s="220">
        <f>IF(D195=D194,IF(AND(B196=Данные!$B$7,NOT(ISBLANK(C196)),OR(A196=$A$1,A196=Данные!$C$9)),E195+1,E195),IF(AND(B196=Данные!$B$7,NOT(ISBLANK(C196)),OR(A196=$A$1,A196=Данные!$C$9)),1,0))</f>
        <v>1</v>
      </c>
      <c r="F196" s="184" t="str">
        <f t="shared" si="31"/>
        <v>8.1</v>
      </c>
      <c r="G196" s="11" t="s">
        <v>3</v>
      </c>
      <c r="H196" s="11" t="s">
        <v>25</v>
      </c>
      <c r="I196" s="11" t="s">
        <v>31</v>
      </c>
      <c r="J196" s="7"/>
    </row>
    <row r="197" spans="1:10" ht="13.9" customHeight="1">
      <c r="A197" s="159" t="str">
        <f t="shared" ref="A197:B200" si="33">A196</f>
        <v>общее</v>
      </c>
      <c r="B197" s="159" t="str">
        <f t="shared" si="33"/>
        <v>Да</v>
      </c>
      <c r="C197" s="13"/>
      <c r="D197" s="8">
        <f t="shared" si="32"/>
        <v>8</v>
      </c>
      <c r="E197" s="220">
        <f>IF(D196=D195,IF(AND(B197=Данные!$B$7,NOT(ISBLANK(C197)),OR(A197=$A$1,A197=Данные!$C$9)),E196+1,E196),IF(AND(B197=Данные!$B$7,NOT(ISBLANK(C197)),OR(A197=$A$1,A197=Данные!$C$9)),1,0))</f>
        <v>1</v>
      </c>
      <c r="F197" s="184" t="str">
        <f t="shared" si="31"/>
        <v/>
      </c>
      <c r="G197" s="7"/>
      <c r="H197" s="14"/>
      <c r="I197" s="15" t="s">
        <v>56</v>
      </c>
      <c r="J197" s="7"/>
    </row>
    <row r="198" spans="1:10" ht="13.9" customHeight="1">
      <c r="A198" s="159" t="str">
        <f t="shared" si="33"/>
        <v>общее</v>
      </c>
      <c r="B198" s="159" t="str">
        <f t="shared" si="33"/>
        <v>Да</v>
      </c>
      <c r="C198" s="13"/>
      <c r="D198" s="8">
        <f t="shared" si="32"/>
        <v>8</v>
      </c>
      <c r="E198" s="220">
        <f>IF(D197=D196,IF(AND(B198=Данные!$B$7,NOT(ISBLANK(C198)),OR(A198=$A$1,A198=Данные!$C$9)),E197+1,E197),IF(AND(B198=Данные!$B$7,NOT(ISBLANK(C198)),OR(A198=$A$1,A198=Данные!$C$9)),1,0))</f>
        <v>1</v>
      </c>
      <c r="F198" s="184" t="str">
        <f t="shared" si="31"/>
        <v/>
      </c>
      <c r="G198" s="7"/>
      <c r="H198" s="14"/>
      <c r="I198" s="15" t="s">
        <v>5</v>
      </c>
      <c r="J198" s="7"/>
    </row>
    <row r="199" spans="1:10" ht="13.9" customHeight="1">
      <c r="A199" s="159" t="str">
        <f t="shared" si="33"/>
        <v>общее</v>
      </c>
      <c r="B199" s="159" t="str">
        <f t="shared" si="33"/>
        <v>Да</v>
      </c>
      <c r="C199" s="13"/>
      <c r="D199" s="8">
        <f t="shared" si="32"/>
        <v>8</v>
      </c>
      <c r="E199" s="220">
        <f>IF(D198=D197,IF(AND(B199=Данные!$B$7,NOT(ISBLANK(C199)),OR(A199=$A$1,A199=Данные!$C$9)),E198+1,E198),IF(AND(B199=Данные!$B$7,NOT(ISBLANK(C199)),OR(A199=$A$1,A199=Данные!$C$9)),1,0))</f>
        <v>1</v>
      </c>
      <c r="F199" s="184" t="str">
        <f t="shared" si="31"/>
        <v/>
      </c>
      <c r="G199" s="7"/>
      <c r="H199" s="14"/>
      <c r="I199" s="15" t="s">
        <v>6</v>
      </c>
      <c r="J199" s="7"/>
    </row>
    <row r="200" spans="1:10" ht="13.9" customHeight="1">
      <c r="A200" s="159" t="str">
        <f t="shared" si="33"/>
        <v>общее</v>
      </c>
      <c r="B200" s="159" t="str">
        <f t="shared" si="33"/>
        <v>Да</v>
      </c>
      <c r="C200" s="13"/>
      <c r="D200" s="8">
        <f t="shared" si="32"/>
        <v>8</v>
      </c>
      <c r="E200" s="220">
        <f>IF(D199=D198,IF(AND(B200=Данные!$B$7,NOT(ISBLANK(C200)),OR(A200=$A$1,A200=Данные!$C$9)),E199+1,E199),IF(AND(B200=Данные!$B$7,NOT(ISBLANK(C200)),OR(A200=$A$1,A200=Данные!$C$9)),1,0))</f>
        <v>1</v>
      </c>
      <c r="F200" s="184" t="str">
        <f t="shared" si="31"/>
        <v/>
      </c>
      <c r="G200" s="7"/>
      <c r="H200" s="14"/>
      <c r="I200" s="15" t="s">
        <v>7</v>
      </c>
      <c r="J200" s="7"/>
    </row>
    <row r="201" spans="1:10" ht="33.75">
      <c r="A201" s="7" t="s">
        <v>163</v>
      </c>
      <c r="B201" s="7" t="s">
        <v>9</v>
      </c>
      <c r="C201" s="7" t="s">
        <v>47</v>
      </c>
      <c r="D201" s="10">
        <f t="shared" si="32"/>
        <v>8</v>
      </c>
      <c r="E201" s="220">
        <f>IF(D200=D199,IF(AND(B201=Данные!$B$7,NOT(ISBLANK(C201)),OR(A201=$A$1,A201=Данные!$C$9)),E200+1,E200),IF(AND(B201=Данные!$B$7,NOT(ISBLANK(C201)),OR(A201=$A$1,A201=Данные!$C$9)),1,0))</f>
        <v>2</v>
      </c>
      <c r="F201" s="184" t="str">
        <f t="shared" si="31"/>
        <v>8.2</v>
      </c>
      <c r="G201" s="11" t="s">
        <v>4</v>
      </c>
      <c r="H201" s="11" t="s">
        <v>25</v>
      </c>
      <c r="I201" s="11" t="s">
        <v>31</v>
      </c>
      <c r="J201" s="7"/>
    </row>
    <row r="202" spans="1:10" ht="13.9" customHeight="1">
      <c r="A202" s="159" t="str">
        <f t="shared" ref="A202:B205" si="34">A201</f>
        <v>общее</v>
      </c>
      <c r="B202" s="159" t="str">
        <f t="shared" si="34"/>
        <v>Да</v>
      </c>
      <c r="C202" s="13"/>
      <c r="D202" s="8">
        <f t="shared" si="32"/>
        <v>8</v>
      </c>
      <c r="E202" s="220">
        <f>IF(D201=D200,IF(AND(B202=Данные!$B$7,NOT(ISBLANK(C202)),OR(A202=$A$1,A202=Данные!$C$9)),E201+1,E201),IF(AND(B202=Данные!$B$7,NOT(ISBLANK(C202)),OR(A202=$A$1,A202=Данные!$C$9)),1,0))</f>
        <v>2</v>
      </c>
      <c r="F202" s="184" t="str">
        <f t="shared" si="31"/>
        <v/>
      </c>
      <c r="G202" s="7"/>
      <c r="H202" s="14"/>
      <c r="I202" s="15" t="s">
        <v>56</v>
      </c>
      <c r="J202" s="7"/>
    </row>
    <row r="203" spans="1:10" ht="13.9" customHeight="1">
      <c r="A203" s="159" t="str">
        <f t="shared" si="34"/>
        <v>общее</v>
      </c>
      <c r="B203" s="159" t="str">
        <f t="shared" si="34"/>
        <v>Да</v>
      </c>
      <c r="C203" s="13"/>
      <c r="D203" s="8">
        <f t="shared" si="32"/>
        <v>8</v>
      </c>
      <c r="E203" s="220">
        <f>IF(D202=D201,IF(AND(B203=Данные!$B$7,NOT(ISBLANK(C203)),OR(A203=$A$1,A203=Данные!$C$9)),E202+1,E202),IF(AND(B203=Данные!$B$7,NOT(ISBLANK(C203)),OR(A203=$A$1,A203=Данные!$C$9)),1,0))</f>
        <v>2</v>
      </c>
      <c r="F203" s="184" t="str">
        <f t="shared" si="31"/>
        <v/>
      </c>
      <c r="G203" s="7"/>
      <c r="H203" s="14"/>
      <c r="I203" s="15" t="s">
        <v>5</v>
      </c>
      <c r="J203" s="7"/>
    </row>
    <row r="204" spans="1:10" ht="13.9" customHeight="1">
      <c r="A204" s="159" t="str">
        <f t="shared" si="34"/>
        <v>общее</v>
      </c>
      <c r="B204" s="159" t="str">
        <f t="shared" si="34"/>
        <v>Да</v>
      </c>
      <c r="C204" s="13"/>
      <c r="D204" s="8">
        <f t="shared" si="32"/>
        <v>8</v>
      </c>
      <c r="E204" s="220">
        <f>IF(D203=D202,IF(AND(B204=Данные!$B$7,NOT(ISBLANK(C204)),OR(A204=$A$1,A204=Данные!$C$9)),E203+1,E203),IF(AND(B204=Данные!$B$7,NOT(ISBLANK(C204)),OR(A204=$A$1,A204=Данные!$C$9)),1,0))</f>
        <v>2</v>
      </c>
      <c r="F204" s="184" t="str">
        <f t="shared" si="31"/>
        <v/>
      </c>
      <c r="G204" s="7"/>
      <c r="H204" s="14"/>
      <c r="I204" s="15" t="s">
        <v>6</v>
      </c>
      <c r="J204" s="7"/>
    </row>
    <row r="205" spans="1:10" ht="13.9" customHeight="1">
      <c r="A205" s="159" t="str">
        <f t="shared" si="34"/>
        <v>общее</v>
      </c>
      <c r="B205" s="159" t="str">
        <f t="shared" si="34"/>
        <v>Да</v>
      </c>
      <c r="C205" s="13"/>
      <c r="D205" s="8">
        <f t="shared" si="32"/>
        <v>8</v>
      </c>
      <c r="E205" s="220">
        <f>IF(D204=D203,IF(AND(B205=Данные!$B$7,NOT(ISBLANK(C205)),OR(A205=$A$1,A205=Данные!$C$9)),E204+1,E204),IF(AND(B205=Данные!$B$7,NOT(ISBLANK(C205)),OR(A205=$A$1,A205=Данные!$C$9)),1,0))</f>
        <v>2</v>
      </c>
      <c r="F205" s="184" t="str">
        <f t="shared" si="31"/>
        <v/>
      </c>
      <c r="G205" s="7"/>
      <c r="H205" s="14"/>
      <c r="I205" s="15" t="s">
        <v>7</v>
      </c>
      <c r="J205" s="7"/>
    </row>
    <row r="206" spans="1:10" ht="33.75" hidden="1">
      <c r="A206" s="7" t="s">
        <v>161</v>
      </c>
      <c r="B206" s="7" t="s">
        <v>9</v>
      </c>
      <c r="C206" s="7" t="s">
        <v>47</v>
      </c>
      <c r="D206" s="10">
        <f t="shared" si="32"/>
        <v>8</v>
      </c>
      <c r="E206" s="220">
        <f>IF(D205=D204,IF(AND(B206=Данные!$B$7,NOT(ISBLANK(C206)),OR(A206=$A$1,A206=Данные!$C$9)),E205+1,E205),IF(AND(B206=Данные!$B$7,NOT(ISBLANK(C206)),OR(A206=$A$1,A206=Данные!$C$9)),1,0))</f>
        <v>2</v>
      </c>
      <c r="F206" s="184" t="str">
        <f t="shared" si="31"/>
        <v>8.2</v>
      </c>
      <c r="G206" s="17" t="s">
        <v>88</v>
      </c>
      <c r="H206" s="11" t="s">
        <v>25</v>
      </c>
      <c r="I206" s="11" t="s">
        <v>31</v>
      </c>
      <c r="J206" s="7"/>
    </row>
    <row r="207" spans="1:10" ht="13.9" hidden="1" customHeight="1">
      <c r="A207" s="159" t="str">
        <f t="shared" ref="A207:B210" si="35">A206</f>
        <v>СМР</v>
      </c>
      <c r="B207" s="159" t="str">
        <f t="shared" si="35"/>
        <v>Да</v>
      </c>
      <c r="C207" s="13"/>
      <c r="D207" s="8">
        <f t="shared" si="32"/>
        <v>8</v>
      </c>
      <c r="E207" s="220">
        <f>IF(D206=D205,IF(AND(B207=Данные!$B$7,NOT(ISBLANK(C207)),OR(A207=$A$1,A207=Данные!$C$9)),E206+1,E206),IF(AND(B207=Данные!$B$7,NOT(ISBLANK(C207)),OR(A207=$A$1,A207=Данные!$C$9)),1,0))</f>
        <v>2</v>
      </c>
      <c r="F207" s="184" t="str">
        <f t="shared" si="31"/>
        <v/>
      </c>
      <c r="G207" s="7"/>
      <c r="H207" s="14"/>
      <c r="I207" s="15" t="s">
        <v>98</v>
      </c>
      <c r="J207" s="7"/>
    </row>
    <row r="208" spans="1:10" ht="13.9" hidden="1" customHeight="1">
      <c r="A208" s="159" t="str">
        <f t="shared" si="35"/>
        <v>СМР</v>
      </c>
      <c r="B208" s="159" t="str">
        <f t="shared" si="35"/>
        <v>Да</v>
      </c>
      <c r="C208" s="13"/>
      <c r="D208" s="8">
        <f t="shared" si="32"/>
        <v>8</v>
      </c>
      <c r="E208" s="220">
        <f>IF(D207=D206,IF(AND(B208=Данные!$B$7,NOT(ISBLANK(C208)),OR(A208=$A$1,A208=Данные!$C$9)),E207+1,E207),IF(AND(B208=Данные!$B$7,NOT(ISBLANK(C208)),OR(A208=$A$1,A208=Данные!$C$9)),1,0))</f>
        <v>2</v>
      </c>
      <c r="F208" s="184" t="str">
        <f t="shared" si="31"/>
        <v/>
      </c>
      <c r="G208" s="7"/>
      <c r="H208" s="14"/>
      <c r="I208" s="15" t="s">
        <v>99</v>
      </c>
      <c r="J208" s="7"/>
    </row>
    <row r="209" spans="1:10" ht="13.9" hidden="1" customHeight="1">
      <c r="A209" s="159" t="str">
        <f t="shared" si="35"/>
        <v>СМР</v>
      </c>
      <c r="B209" s="159" t="str">
        <f t="shared" si="35"/>
        <v>Да</v>
      </c>
      <c r="C209" s="13"/>
      <c r="D209" s="8">
        <f t="shared" si="32"/>
        <v>8</v>
      </c>
      <c r="E209" s="220">
        <f>IF(D208=D207,IF(AND(B209=Данные!$B$7,NOT(ISBLANK(C209)),OR(A209=$A$1,A209=Данные!$C$9)),E208+1,E208),IF(AND(B209=Данные!$B$7,NOT(ISBLANK(C209)),OR(A209=$A$1,A209=Данные!$C$9)),1,0))</f>
        <v>2</v>
      </c>
      <c r="F209" s="184" t="str">
        <f t="shared" si="31"/>
        <v/>
      </c>
      <c r="G209" s="7"/>
      <c r="H209" s="14"/>
      <c r="I209" s="15" t="s">
        <v>100</v>
      </c>
      <c r="J209" s="7"/>
    </row>
    <row r="210" spans="1:10" ht="13.9" hidden="1" customHeight="1">
      <c r="A210" s="159" t="str">
        <f t="shared" si="35"/>
        <v>СМР</v>
      </c>
      <c r="B210" s="159" t="str">
        <f t="shared" si="35"/>
        <v>Да</v>
      </c>
      <c r="C210" s="13"/>
      <c r="D210" s="8">
        <f t="shared" si="32"/>
        <v>8</v>
      </c>
      <c r="E210" s="220">
        <f>IF(D209=D208,IF(AND(B210=Данные!$B$7,NOT(ISBLANK(C210)),OR(A210=$A$1,A210=Данные!$C$9)),E209+1,E209),IF(AND(B210=Данные!$B$7,NOT(ISBLANK(C210)),OR(A210=$A$1,A210=Данные!$C$9)),1,0))</f>
        <v>2</v>
      </c>
      <c r="F210" s="184" t="str">
        <f t="shared" si="31"/>
        <v/>
      </c>
      <c r="G210" s="7"/>
      <c r="H210" s="14"/>
      <c r="I210" s="15" t="s">
        <v>101</v>
      </c>
      <c r="J210" s="7"/>
    </row>
    <row r="211" spans="1:10" ht="33.75" hidden="1">
      <c r="A211" s="7" t="s">
        <v>161</v>
      </c>
      <c r="B211" s="7" t="s">
        <v>9</v>
      </c>
      <c r="C211" s="7" t="s">
        <v>47</v>
      </c>
      <c r="D211" s="10">
        <f t="shared" si="32"/>
        <v>8</v>
      </c>
      <c r="E211" s="220">
        <f>IF(D210=D209,IF(AND(B211=Данные!$B$7,NOT(ISBLANK(C211)),OR(A211=$A$1,A211=Данные!$C$9)),E210+1,E210),IF(AND(B211=Данные!$B$7,NOT(ISBLANK(C211)),OR(A211=$A$1,A211=Данные!$C$9)),1,0))</f>
        <v>2</v>
      </c>
      <c r="F211" s="184" t="str">
        <f t="shared" si="31"/>
        <v>8.2</v>
      </c>
      <c r="G211" s="17" t="s">
        <v>89</v>
      </c>
      <c r="H211" s="11" t="s">
        <v>25</v>
      </c>
      <c r="I211" s="11" t="s">
        <v>31</v>
      </c>
      <c r="J211" s="7"/>
    </row>
    <row r="212" spans="1:10" ht="13.9" hidden="1" customHeight="1">
      <c r="A212" s="159" t="str">
        <f t="shared" ref="A212:B215" si="36">A211</f>
        <v>СМР</v>
      </c>
      <c r="B212" s="159" t="str">
        <f t="shared" si="36"/>
        <v>Да</v>
      </c>
      <c r="C212" s="13"/>
      <c r="D212" s="8">
        <f t="shared" si="32"/>
        <v>8</v>
      </c>
      <c r="E212" s="220">
        <f>IF(D211=D210,IF(AND(B212=Данные!$B$7,NOT(ISBLANK(C212)),OR(A212=$A$1,A212=Данные!$C$9)),E211+1,E211),IF(AND(B212=Данные!$B$7,NOT(ISBLANK(C212)),OR(A212=$A$1,A212=Данные!$C$9)),1,0))</f>
        <v>2</v>
      </c>
      <c r="F212" s="184" t="str">
        <f t="shared" si="31"/>
        <v/>
      </c>
      <c r="G212" s="7"/>
      <c r="H212" s="14"/>
      <c r="I212" s="15" t="s">
        <v>56</v>
      </c>
      <c r="J212" s="7"/>
    </row>
    <row r="213" spans="1:10" ht="13.9" hidden="1" customHeight="1">
      <c r="A213" s="159" t="str">
        <f t="shared" si="36"/>
        <v>СМР</v>
      </c>
      <c r="B213" s="159" t="str">
        <f t="shared" si="36"/>
        <v>Да</v>
      </c>
      <c r="C213" s="13"/>
      <c r="D213" s="8">
        <f t="shared" si="32"/>
        <v>8</v>
      </c>
      <c r="E213" s="220">
        <f>IF(D212=D211,IF(AND(B213=Данные!$B$7,NOT(ISBLANK(C213)),OR(A213=$A$1,A213=Данные!$C$9)),E212+1,E212),IF(AND(B213=Данные!$B$7,NOT(ISBLANK(C213)),OR(A213=$A$1,A213=Данные!$C$9)),1,0))</f>
        <v>2</v>
      </c>
      <c r="F213" s="184" t="str">
        <f t="shared" si="31"/>
        <v/>
      </c>
      <c r="G213" s="7"/>
      <c r="H213" s="14"/>
      <c r="I213" s="15" t="s">
        <v>5</v>
      </c>
      <c r="J213" s="7"/>
    </row>
    <row r="214" spans="1:10" ht="13.9" hidden="1" customHeight="1">
      <c r="A214" s="159" t="str">
        <f t="shared" si="36"/>
        <v>СМР</v>
      </c>
      <c r="B214" s="159" t="str">
        <f t="shared" si="36"/>
        <v>Да</v>
      </c>
      <c r="C214" s="13"/>
      <c r="D214" s="8">
        <f t="shared" si="32"/>
        <v>8</v>
      </c>
      <c r="E214" s="220">
        <f>IF(D213=D212,IF(AND(B214=Данные!$B$7,NOT(ISBLANK(C214)),OR(A214=$A$1,A214=Данные!$C$9)),E213+1,E213),IF(AND(B214=Данные!$B$7,NOT(ISBLANK(C214)),OR(A214=$A$1,A214=Данные!$C$9)),1,0))</f>
        <v>2</v>
      </c>
      <c r="F214" s="184" t="str">
        <f t="shared" si="31"/>
        <v/>
      </c>
      <c r="G214" s="7"/>
      <c r="H214" s="14"/>
      <c r="I214" s="15" t="s">
        <v>6</v>
      </c>
      <c r="J214" s="7"/>
    </row>
    <row r="215" spans="1:10" ht="13.9" hidden="1" customHeight="1">
      <c r="A215" s="159" t="str">
        <f t="shared" si="36"/>
        <v>СМР</v>
      </c>
      <c r="B215" s="159" t="str">
        <f t="shared" si="36"/>
        <v>Да</v>
      </c>
      <c r="C215" s="13"/>
      <c r="D215" s="8">
        <f t="shared" si="32"/>
        <v>8</v>
      </c>
      <c r="E215" s="220">
        <f>IF(D214=D213,IF(AND(B215=Данные!$B$7,NOT(ISBLANK(C215)),OR(A215=$A$1,A215=Данные!$C$9)),E214+1,E214),IF(AND(B215=Данные!$B$7,NOT(ISBLANK(C215)),OR(A215=$A$1,A215=Данные!$C$9)),1,0))</f>
        <v>2</v>
      </c>
      <c r="F215" s="184" t="str">
        <f t="shared" si="31"/>
        <v/>
      </c>
      <c r="G215" s="7"/>
      <c r="H215" s="14"/>
      <c r="I215" s="15" t="s">
        <v>7</v>
      </c>
      <c r="J215" s="7"/>
    </row>
    <row r="216" spans="1:10" ht="67.5" hidden="1">
      <c r="A216" s="7" t="s">
        <v>161</v>
      </c>
      <c r="B216" s="7" t="s">
        <v>9</v>
      </c>
      <c r="C216" s="7" t="s">
        <v>47</v>
      </c>
      <c r="D216" s="10">
        <f t="shared" si="32"/>
        <v>8</v>
      </c>
      <c r="E216" s="220">
        <f>IF(D215=D214,IF(AND(B216=Данные!$B$7,NOT(ISBLANK(C216)),OR(A216=$A$1,A216=Данные!$C$9)),E215+1,E215),IF(AND(B216=Данные!$B$7,NOT(ISBLANK(C216)),OR(A216=$A$1,A216=Данные!$C$9)),1,0))</f>
        <v>2</v>
      </c>
      <c r="F216" s="184" t="str">
        <f t="shared" si="31"/>
        <v>8.2</v>
      </c>
      <c r="G216" s="17" t="s">
        <v>110</v>
      </c>
      <c r="H216" s="11" t="s">
        <v>259</v>
      </c>
      <c r="I216" s="11" t="s">
        <v>31</v>
      </c>
      <c r="J216" s="7"/>
    </row>
    <row r="217" spans="1:10" ht="13.9" hidden="1" customHeight="1">
      <c r="A217" s="159" t="str">
        <f>A216</f>
        <v>СМР</v>
      </c>
      <c r="B217" s="159" t="str">
        <f>B216</f>
        <v>Да</v>
      </c>
      <c r="C217" s="13"/>
      <c r="D217" s="8">
        <f t="shared" si="32"/>
        <v>8</v>
      </c>
      <c r="E217" s="220">
        <f>IF(D216=D215,IF(AND(B217=Данные!$B$7,NOT(ISBLANK(C217)),OR(A217=$A$1,A217=Данные!$C$9)),E216+1,E216),IF(AND(B217=Данные!$B$7,NOT(ISBLANK(C217)),OR(A217=$A$1,A217=Данные!$C$9)),1,0))</f>
        <v>2</v>
      </c>
      <c r="F217" s="184" t="str">
        <f t="shared" si="31"/>
        <v/>
      </c>
      <c r="G217" s="7"/>
      <c r="H217" s="14"/>
      <c r="I217" s="15" t="s">
        <v>113</v>
      </c>
      <c r="J217" s="7"/>
    </row>
    <row r="218" spans="1:10" ht="21.6" hidden="1" customHeight="1">
      <c r="A218" s="159" t="str">
        <f>A217</f>
        <v>СМР</v>
      </c>
      <c r="B218" s="159" t="str">
        <f>B217</f>
        <v>Да</v>
      </c>
      <c r="C218" s="13"/>
      <c r="D218" s="8">
        <f t="shared" si="32"/>
        <v>8</v>
      </c>
      <c r="E218" s="220">
        <f>IF(D217=D216,IF(AND(B218=Данные!$B$7,NOT(ISBLANK(C218)),OR(A218=$A$1,A218=Данные!$C$9)),E217+1,E217),IF(AND(B218=Данные!$B$7,NOT(ISBLANK(C218)),OR(A218=$A$1,A218=Данные!$C$9)),1,0))</f>
        <v>2</v>
      </c>
      <c r="F218" s="184" t="str">
        <f t="shared" si="31"/>
        <v/>
      </c>
      <c r="G218" s="7"/>
      <c r="H218" s="14"/>
      <c r="I218" s="15" t="s">
        <v>112</v>
      </c>
      <c r="J218" s="7"/>
    </row>
    <row r="219" spans="1:10" ht="33.75">
      <c r="A219" s="7" t="s">
        <v>163</v>
      </c>
      <c r="B219" s="7" t="s">
        <v>10</v>
      </c>
      <c r="C219" s="7" t="s">
        <v>47</v>
      </c>
      <c r="D219" s="10">
        <f t="shared" si="32"/>
        <v>8</v>
      </c>
      <c r="E219" s="220">
        <f>IF(D218=D217,IF(AND(B219=Данные!$B$7,NOT(ISBLANK(C219)),OR(A219=$A$1,A219=Данные!$C$9)),E218+1,E218),IF(AND(B219=Данные!$B$7,NOT(ISBLANK(C219)),OR(A219=$A$1,A219=Данные!$C$9)),1,0))</f>
        <v>2</v>
      </c>
      <c r="F219" s="184" t="str">
        <f t="shared" si="31"/>
        <v>8.2</v>
      </c>
      <c r="G219" s="17" t="s">
        <v>12</v>
      </c>
      <c r="H219" s="11" t="s">
        <v>25</v>
      </c>
      <c r="I219" s="11" t="s">
        <v>31</v>
      </c>
      <c r="J219" s="7"/>
    </row>
    <row r="220" spans="1:10" ht="13.9" customHeight="1">
      <c r="A220" s="159" t="str">
        <f>A219</f>
        <v>общее</v>
      </c>
      <c r="B220" s="159" t="str">
        <f>B219</f>
        <v>Нет</v>
      </c>
      <c r="C220" s="13"/>
      <c r="D220" s="8">
        <f t="shared" si="32"/>
        <v>8</v>
      </c>
      <c r="E220" s="220">
        <f>IF(D219=D218,IF(AND(B220=Данные!$B$7,NOT(ISBLANK(C220)),OR(A220=$A$1,A220=Данные!$C$9)),E219+1,E219),IF(AND(B220=Данные!$B$7,NOT(ISBLANK(C220)),OR(A220=$A$1,A220=Данные!$C$9)),1,0))</f>
        <v>2</v>
      </c>
      <c r="F220" s="184" t="str">
        <f t="shared" si="31"/>
        <v/>
      </c>
      <c r="G220" s="7"/>
      <c r="H220" s="14"/>
      <c r="I220" s="15" t="s">
        <v>9</v>
      </c>
      <c r="J220" s="7"/>
    </row>
    <row r="221" spans="1:10" ht="13.9" customHeight="1">
      <c r="A221" s="159" t="str">
        <f>A220</f>
        <v>общее</v>
      </c>
      <c r="B221" s="159" t="str">
        <f>B220</f>
        <v>Нет</v>
      </c>
      <c r="C221" s="13"/>
      <c r="D221" s="8">
        <f t="shared" si="32"/>
        <v>8</v>
      </c>
      <c r="E221" s="220">
        <f>IF(D220=D219,IF(AND(B221=Данные!$B$7,NOT(ISBLANK(C221)),OR(A221=$A$1,A221=Данные!$C$9)),E220+1,E220),IF(AND(B221=Данные!$B$7,NOT(ISBLANK(C221)),OR(A221=$A$1,A221=Данные!$C$9)),1,0))</f>
        <v>2</v>
      </c>
      <c r="F221" s="184" t="str">
        <f t="shared" si="31"/>
        <v/>
      </c>
      <c r="G221" s="7"/>
      <c r="H221" s="14"/>
      <c r="I221" s="15" t="s">
        <v>10</v>
      </c>
      <c r="J221" s="7"/>
    </row>
    <row r="222" spans="1:10" ht="33.75">
      <c r="A222" s="7" t="s">
        <v>163</v>
      </c>
      <c r="B222" s="7" t="s">
        <v>9</v>
      </c>
      <c r="C222" s="7" t="s">
        <v>47</v>
      </c>
      <c r="D222" s="10">
        <f t="shared" si="32"/>
        <v>8</v>
      </c>
      <c r="E222" s="220">
        <f>IF(D221=D220,IF(AND(B222=Данные!$B$7,NOT(ISBLANK(C222)),OR(A222=$A$1,A222=Данные!$C$9)),E221+1,E221),IF(AND(B222=Данные!$B$7,NOT(ISBLANK(C222)),OR(A222=$A$1,A222=Данные!$C$9)),1,0))</f>
        <v>3</v>
      </c>
      <c r="F222" s="184" t="str">
        <f t="shared" si="31"/>
        <v>8.3</v>
      </c>
      <c r="G222" s="11" t="s">
        <v>13</v>
      </c>
      <c r="H222" s="11" t="s">
        <v>25</v>
      </c>
      <c r="I222" s="11" t="s">
        <v>271</v>
      </c>
      <c r="J222" s="7"/>
    </row>
    <row r="223" spans="1:10" ht="13.9" customHeight="1">
      <c r="A223" s="159" t="str">
        <f t="shared" ref="A223:B226" si="37">A222</f>
        <v>общее</v>
      </c>
      <c r="B223" s="159" t="str">
        <f t="shared" si="37"/>
        <v>Да</v>
      </c>
      <c r="C223" s="13"/>
      <c r="D223" s="8">
        <f t="shared" si="32"/>
        <v>8</v>
      </c>
      <c r="E223" s="220">
        <f>IF(D222=D221,IF(AND(B223=Данные!$B$7,NOT(ISBLANK(C223)),OR(A223=$A$1,A223=Данные!$C$9)),E222+1,E222),IF(AND(B223=Данные!$B$7,NOT(ISBLANK(C223)),OR(A223=$A$1,A223=Данные!$C$9)),1,0))</f>
        <v>3</v>
      </c>
      <c r="F223" s="184" t="str">
        <f t="shared" si="31"/>
        <v/>
      </c>
      <c r="G223" s="7"/>
      <c r="H223" s="14"/>
      <c r="I223" s="15" t="s">
        <v>58</v>
      </c>
      <c r="J223" s="7"/>
    </row>
    <row r="224" spans="1:10" ht="13.9" customHeight="1">
      <c r="A224" s="159" t="str">
        <f t="shared" si="37"/>
        <v>общее</v>
      </c>
      <c r="B224" s="159" t="str">
        <f t="shared" si="37"/>
        <v>Да</v>
      </c>
      <c r="C224" s="13"/>
      <c r="D224" s="8">
        <f t="shared" si="32"/>
        <v>8</v>
      </c>
      <c r="E224" s="220">
        <f>IF(D223=D222,IF(AND(B224=Данные!$B$7,NOT(ISBLANK(C224)),OR(A224=$A$1,A224=Данные!$C$9)),E223+1,E223),IF(AND(B224=Данные!$B$7,NOT(ISBLANK(C224)),OR(A224=$A$1,A224=Данные!$C$9)),1,0))</f>
        <v>3</v>
      </c>
      <c r="F224" s="184" t="str">
        <f t="shared" si="31"/>
        <v/>
      </c>
      <c r="G224" s="7"/>
      <c r="H224" s="14"/>
      <c r="I224" s="15" t="s">
        <v>59</v>
      </c>
      <c r="J224" s="7"/>
    </row>
    <row r="225" spans="1:11" ht="13.9" customHeight="1">
      <c r="A225" s="159" t="str">
        <f t="shared" si="37"/>
        <v>общее</v>
      </c>
      <c r="B225" s="159" t="str">
        <f t="shared" si="37"/>
        <v>Да</v>
      </c>
      <c r="C225" s="13"/>
      <c r="D225" s="8">
        <f t="shared" si="32"/>
        <v>8</v>
      </c>
      <c r="E225" s="220">
        <f>IF(D224=D223,IF(AND(B225=Данные!$B$7,NOT(ISBLANK(C225)),OR(A225=$A$1,A225=Данные!$C$9)),E224+1,E224),IF(AND(B225=Данные!$B$7,NOT(ISBLANK(C225)),OR(A225=$A$1,A225=Данные!$C$9)),1,0))</f>
        <v>3</v>
      </c>
      <c r="F225" s="184" t="str">
        <f t="shared" si="31"/>
        <v/>
      </c>
      <c r="G225" s="7"/>
      <c r="H225" s="14"/>
      <c r="I225" s="15" t="s">
        <v>60</v>
      </c>
      <c r="J225" s="7"/>
    </row>
    <row r="226" spans="1:11" ht="13.9" customHeight="1">
      <c r="A226" s="159" t="str">
        <f t="shared" si="37"/>
        <v>общее</v>
      </c>
      <c r="B226" s="159" t="str">
        <f t="shared" si="37"/>
        <v>Да</v>
      </c>
      <c r="C226" s="13"/>
      <c r="D226" s="8">
        <f t="shared" si="32"/>
        <v>8</v>
      </c>
      <c r="E226" s="220">
        <f>IF(D225=D224,IF(AND(B226=Данные!$B$7,NOT(ISBLANK(C226)),OR(A226=$A$1,A226=Данные!$C$9)),E225+1,E225),IF(AND(B226=Данные!$B$7,NOT(ISBLANK(C226)),OR(A226=$A$1,A226=Данные!$C$9)),1,0))</f>
        <v>3</v>
      </c>
      <c r="F226" s="184" t="str">
        <f t="shared" si="31"/>
        <v/>
      </c>
      <c r="G226" s="7"/>
      <c r="H226" s="14"/>
      <c r="I226" s="15" t="s">
        <v>61</v>
      </c>
      <c r="J226" s="7"/>
    </row>
    <row r="227" spans="1:11" ht="44.25" customHeight="1">
      <c r="A227" s="7" t="s">
        <v>162</v>
      </c>
      <c r="B227" s="7" t="s">
        <v>9</v>
      </c>
      <c r="C227" s="220" t="s">
        <v>47</v>
      </c>
      <c r="D227" s="8">
        <f t="shared" si="32"/>
        <v>8</v>
      </c>
      <c r="E227" s="220">
        <f>IF(D226=D225,IF(AND(B227=Данные!$B$7,NOT(ISBLANK(C227)),OR(A227=$A$1,A227=Данные!$C$9)),E226+1,E226),IF(AND(B227=Данные!$B$7,NOT(ISBLANK(C227)),OR(A227=$A$1,A227=Данные!$C$9)),1,0))</f>
        <v>4</v>
      </c>
      <c r="F227" s="184" t="str">
        <f t="shared" si="31"/>
        <v>8.4</v>
      </c>
      <c r="G227" s="219" t="s">
        <v>171</v>
      </c>
      <c r="H227" s="11" t="s">
        <v>25</v>
      </c>
      <c r="I227" s="18" t="s">
        <v>274</v>
      </c>
      <c r="J227" s="7"/>
      <c r="K227" s="249" t="s">
        <v>295</v>
      </c>
    </row>
    <row r="228" spans="1:11" ht="13.9" customHeight="1">
      <c r="A228" s="159" t="str">
        <f t="shared" ref="A228:B230" si="38">A227</f>
        <v>ТМЦ</v>
      </c>
      <c r="B228" s="159" t="str">
        <f t="shared" si="38"/>
        <v>Да</v>
      </c>
      <c r="C228" s="13"/>
      <c r="D228" s="8">
        <f t="shared" si="32"/>
        <v>8</v>
      </c>
      <c r="E228" s="220">
        <f>IF(D227=D226,IF(AND(B228=Данные!$B$7,NOT(ISBLANK(C228)),OR(A228=$A$1,A228=Данные!$C$9)),E227+1,E227),IF(AND(B228=Данные!$B$7,NOT(ISBLANK(C228)),OR(A228=$A$1,A228=Данные!$C$9)),1,0))</f>
        <v>4</v>
      </c>
      <c r="F228" s="184" t="str">
        <f t="shared" si="31"/>
        <v/>
      </c>
      <c r="G228" s="7"/>
      <c r="H228" s="19"/>
      <c r="I228" s="15" t="s">
        <v>285</v>
      </c>
      <c r="J228" s="7"/>
    </row>
    <row r="229" spans="1:11" ht="27.75" customHeight="1">
      <c r="A229" s="159" t="str">
        <f t="shared" si="38"/>
        <v>ТМЦ</v>
      </c>
      <c r="B229" s="159" t="str">
        <f t="shared" si="38"/>
        <v>Да</v>
      </c>
      <c r="C229" s="13"/>
      <c r="D229" s="8">
        <f t="shared" si="32"/>
        <v>8</v>
      </c>
      <c r="E229" s="220">
        <f>IF(D228=D227,IF(AND(B229=Данные!$B$7,NOT(ISBLANK(C229)),OR(A229=$A$1,A229=Данные!$C$9)),E228+1,E228),IF(AND(B229=Данные!$B$7,NOT(ISBLANK(C229)),OR(A229=$A$1,A229=Данные!$C$9)),1,0))</f>
        <v>4</v>
      </c>
      <c r="F229" s="184" t="str">
        <f t="shared" si="31"/>
        <v/>
      </c>
      <c r="G229" s="7"/>
      <c r="H229" s="14"/>
      <c r="I229" s="15" t="s">
        <v>284</v>
      </c>
      <c r="J229" s="7"/>
    </row>
    <row r="230" spans="1:11" ht="13.9" customHeight="1">
      <c r="A230" s="159" t="str">
        <f t="shared" si="38"/>
        <v>ТМЦ</v>
      </c>
      <c r="B230" s="159" t="str">
        <f t="shared" si="38"/>
        <v>Да</v>
      </c>
      <c r="C230" s="13"/>
      <c r="D230" s="8">
        <f t="shared" si="32"/>
        <v>8</v>
      </c>
      <c r="E230" s="220">
        <f>IF(D229=D228,IF(AND(B230=Данные!$B$7,NOT(ISBLANK(C230)),OR(A230=$A$1,A230=Данные!$C$9)),E229+1,E229),IF(AND(B230=Данные!$B$7,NOT(ISBLANK(C230)),OR(A230=$A$1,A230=Данные!$C$9)),1,0))</f>
        <v>4</v>
      </c>
      <c r="F230" s="184" t="str">
        <f t="shared" si="31"/>
        <v/>
      </c>
      <c r="G230" s="7"/>
      <c r="H230" s="14"/>
      <c r="I230" s="15" t="s">
        <v>10</v>
      </c>
      <c r="J230" s="7"/>
    </row>
    <row r="231" spans="1:11" ht="12" customHeight="1">
      <c r="A231" s="159" t="s">
        <v>163</v>
      </c>
      <c r="B231" s="7"/>
      <c r="C231" s="184"/>
      <c r="D231" s="8">
        <f>D230+1</f>
        <v>9</v>
      </c>
      <c r="E231" s="220">
        <f>IF(D230=D229,IF(AND(B231=Данные!$B$7,NOT(ISBLANK(C231)),OR(A231=$A$1,A231=Данные!$C$9)),E230+1,E230),IF(AND(B231=Данные!$B$7,NOT(ISBLANK(C231)),OR(A231=$A$1,A231=Данные!$C$9)),1,0))</f>
        <v>4</v>
      </c>
      <c r="F231" s="184">
        <f t="shared" si="31"/>
        <v>9</v>
      </c>
      <c r="G231" s="16" t="s">
        <v>128</v>
      </c>
      <c r="H231" s="16"/>
      <c r="I231" s="16"/>
      <c r="J231" s="7"/>
    </row>
    <row r="232" spans="1:11" ht="33.75">
      <c r="A232" s="7" t="s">
        <v>163</v>
      </c>
      <c r="B232" s="7" t="s">
        <v>9</v>
      </c>
      <c r="C232" s="7" t="s">
        <v>47</v>
      </c>
      <c r="D232" s="10">
        <f t="shared" si="32"/>
        <v>9</v>
      </c>
      <c r="E232" s="220">
        <f>IF(D231=D230,IF(AND(B232=Данные!$B$7,NOT(ISBLANK(C232)),OR(A232=$A$1,A232=Данные!$C$9)),E231+1,E231),IF(AND(B232=Данные!$B$7,NOT(ISBLANK(C232)),OR(A232=$A$1,A232=Данные!$C$9)),1,0))</f>
        <v>1</v>
      </c>
      <c r="F232" s="184" t="str">
        <f t="shared" si="31"/>
        <v>9.1</v>
      </c>
      <c r="G232" s="11" t="s">
        <v>273</v>
      </c>
      <c r="H232" s="11" t="s">
        <v>25</v>
      </c>
      <c r="I232" s="11" t="s">
        <v>32</v>
      </c>
      <c r="J232" s="7"/>
    </row>
    <row r="233" spans="1:11" ht="13.9" customHeight="1">
      <c r="A233" s="159" t="str">
        <f>A232</f>
        <v>общее</v>
      </c>
      <c r="B233" s="159" t="str">
        <f>B232</f>
        <v>Да</v>
      </c>
      <c r="C233" s="13"/>
      <c r="D233" s="8">
        <f t="shared" si="32"/>
        <v>9</v>
      </c>
      <c r="E233" s="220">
        <f>IF(D232=D231,IF(AND(B233=Данные!$B$7,NOT(ISBLANK(C233)),OR(A233=$A$1,A233=Данные!$C$9)),E232+1,E232),IF(AND(B233=Данные!$B$7,NOT(ISBLANK(C233)),OR(A233=$A$1,A233=Данные!$C$9)),1,0))</f>
        <v>1</v>
      </c>
      <c r="F233" s="184" t="str">
        <f t="shared" si="31"/>
        <v/>
      </c>
      <c r="G233" s="14"/>
      <c r="H233" s="14"/>
      <c r="I233" s="15" t="s">
        <v>9</v>
      </c>
      <c r="J233" s="7"/>
    </row>
    <row r="234" spans="1:11" ht="13.9" customHeight="1">
      <c r="A234" s="159" t="str">
        <f>A233</f>
        <v>общее</v>
      </c>
      <c r="B234" s="159" t="str">
        <f>B233</f>
        <v>Да</v>
      </c>
      <c r="C234" s="13"/>
      <c r="D234" s="8">
        <f t="shared" si="32"/>
        <v>9</v>
      </c>
      <c r="E234" s="220">
        <f>IF(D233=D232,IF(AND(B234=Данные!$B$7,NOT(ISBLANK(C234)),OR(A234=$A$1,A234=Данные!$C$9)),E233+1,E233),IF(AND(B234=Данные!$B$7,NOT(ISBLANK(C234)),OR(A234=$A$1,A234=Данные!$C$9)),1,0))</f>
        <v>1</v>
      </c>
      <c r="F234" s="184" t="str">
        <f t="shared" si="31"/>
        <v/>
      </c>
      <c r="G234" s="14"/>
      <c r="H234" s="14"/>
      <c r="I234" s="15" t="s">
        <v>10</v>
      </c>
      <c r="J234" s="7"/>
    </row>
    <row r="235" spans="1:11" ht="33.75">
      <c r="A235" s="7" t="s">
        <v>163</v>
      </c>
      <c r="B235" s="7" t="s">
        <v>9</v>
      </c>
      <c r="C235" s="7" t="s">
        <v>47</v>
      </c>
      <c r="D235" s="10">
        <f t="shared" si="32"/>
        <v>9</v>
      </c>
      <c r="E235" s="220">
        <f>IF(D234=D233,IF(AND(B235=Данные!$B$7,NOT(ISBLANK(C235)),OR(A235=$A$1,A235=Данные!$C$9)),E234+1,E234),IF(AND(B235=Данные!$B$7,NOT(ISBLANK(C235)),OR(A235=$A$1,A235=Данные!$C$9)),1,0))</f>
        <v>2</v>
      </c>
      <c r="F235" s="184" t="str">
        <f t="shared" si="31"/>
        <v>9.2</v>
      </c>
      <c r="G235" s="11" t="s">
        <v>15</v>
      </c>
      <c r="H235" s="11" t="s">
        <v>25</v>
      </c>
      <c r="I235" s="11" t="s">
        <v>33</v>
      </c>
      <c r="J235" s="7"/>
    </row>
    <row r="236" spans="1:11" ht="13.9" customHeight="1">
      <c r="A236" s="159" t="str">
        <f>A235</f>
        <v>общее</v>
      </c>
      <c r="B236" s="159" t="str">
        <f>B235</f>
        <v>Да</v>
      </c>
      <c r="C236" s="13"/>
      <c r="D236" s="8">
        <f t="shared" si="32"/>
        <v>9</v>
      </c>
      <c r="E236" s="220">
        <f>IF(D235=D234,IF(AND(B236=Данные!$B$7,NOT(ISBLANK(C236)),OR(A236=$A$1,A236=Данные!$C$9)),E235+1,E235),IF(AND(B236=Данные!$B$7,NOT(ISBLANK(C236)),OR(A236=$A$1,A236=Данные!$C$9)),1,0))</f>
        <v>2</v>
      </c>
      <c r="F236" s="184" t="str">
        <f t="shared" si="31"/>
        <v/>
      </c>
      <c r="G236" s="14"/>
      <c r="H236" s="14"/>
      <c r="I236" s="15" t="s">
        <v>9</v>
      </c>
      <c r="J236" s="7"/>
    </row>
    <row r="237" spans="1:11">
      <c r="A237" s="159" t="str">
        <f>A236</f>
        <v>общее</v>
      </c>
      <c r="B237" s="159" t="str">
        <f>B236</f>
        <v>Да</v>
      </c>
      <c r="C237" s="13"/>
      <c r="D237" s="8">
        <f t="shared" si="32"/>
        <v>9</v>
      </c>
      <c r="E237" s="220">
        <f>IF(D236=D235,IF(AND(B237=Данные!$B$7,NOT(ISBLANK(C237)),OR(A237=$A$1,A237=Данные!$C$9)),E236+1,E236),IF(AND(B237=Данные!$B$7,NOT(ISBLANK(C237)),OR(A237=$A$1,A237=Данные!$C$9)),1,0))</f>
        <v>2</v>
      </c>
      <c r="F237" s="184" t="str">
        <f t="shared" si="31"/>
        <v/>
      </c>
      <c r="G237" s="14"/>
      <c r="H237" s="14"/>
      <c r="I237" s="15" t="s">
        <v>10</v>
      </c>
      <c r="J237" s="7"/>
    </row>
    <row r="238" spans="1:11" ht="101.25" hidden="1">
      <c r="A238" s="7" t="s">
        <v>161</v>
      </c>
      <c r="B238" s="7" t="s">
        <v>9</v>
      </c>
      <c r="C238" s="7" t="s">
        <v>47</v>
      </c>
      <c r="D238" s="10">
        <f t="shared" si="32"/>
        <v>9</v>
      </c>
      <c r="E238" s="220">
        <f>IF(D237=D236,IF(AND(B238=Данные!$B$7,NOT(ISBLANK(C238)),OR(A238=$A$1,A238=Данные!$C$9)),E237+1,E237),IF(AND(B238=Данные!$B$7,NOT(ISBLANK(C238)),OR(A238=$A$1,A238=Данные!$C$9)),1,0))</f>
        <v>2</v>
      </c>
      <c r="F238" s="184" t="str">
        <f t="shared" ref="F238:F240" si="39">IF(D238=D237,IF(ISBLANK(G238),"",CONCATENATE(D238,".",E238)),D238)</f>
        <v>9.2</v>
      </c>
      <c r="G238" s="11" t="s">
        <v>235</v>
      </c>
      <c r="H238" s="18" t="s">
        <v>236</v>
      </c>
      <c r="I238" s="11" t="s">
        <v>122</v>
      </c>
      <c r="J238" s="7"/>
    </row>
    <row r="239" spans="1:11" hidden="1">
      <c r="A239" s="159" t="str">
        <f>A238</f>
        <v>СМР</v>
      </c>
      <c r="B239" s="159" t="str">
        <f>B238</f>
        <v>Да</v>
      </c>
      <c r="C239" s="13"/>
      <c r="D239" s="8">
        <f t="shared" si="32"/>
        <v>9</v>
      </c>
      <c r="E239" s="220">
        <f>IF(D238=D237,IF(AND(B239=Данные!$B$7,NOT(ISBLANK(C239)),OR(A239=$A$1,A239=Данные!$C$9)),E238+1,E238),IF(AND(B239=Данные!$B$7,NOT(ISBLANK(C239)),OR(A239=$A$1,A239=Данные!$C$9)),1,0))</f>
        <v>2</v>
      </c>
      <c r="F239" s="184" t="str">
        <f t="shared" si="39"/>
        <v/>
      </c>
      <c r="G239" s="14"/>
      <c r="H239" s="14"/>
      <c r="I239" s="15" t="s">
        <v>9</v>
      </c>
      <c r="J239" s="7"/>
    </row>
    <row r="240" spans="1:11" hidden="1">
      <c r="A240" s="159" t="str">
        <f>A239</f>
        <v>СМР</v>
      </c>
      <c r="B240" s="159" t="str">
        <f>B239</f>
        <v>Да</v>
      </c>
      <c r="C240" s="13"/>
      <c r="D240" s="8">
        <f t="shared" si="32"/>
        <v>9</v>
      </c>
      <c r="E240" s="220">
        <f>IF(D239=D238,IF(AND(B240=Данные!$B$7,NOT(ISBLANK(C240)),OR(A240=$A$1,A240=Данные!$C$9)),E239+1,E239),IF(AND(B240=Данные!$B$7,NOT(ISBLANK(C240)),OR(A240=$A$1,A240=Данные!$C$9)),1,0))</f>
        <v>2</v>
      </c>
      <c r="F240" s="184" t="str">
        <f t="shared" si="39"/>
        <v/>
      </c>
      <c r="G240" s="14"/>
      <c r="H240" s="14"/>
      <c r="I240" s="15" t="s">
        <v>10</v>
      </c>
      <c r="J240" s="7"/>
    </row>
    <row r="241" spans="1:11" ht="45" hidden="1">
      <c r="A241" s="7" t="s">
        <v>161</v>
      </c>
      <c r="B241" s="7" t="s">
        <v>9</v>
      </c>
      <c r="C241" s="7" t="s">
        <v>47</v>
      </c>
      <c r="D241" s="10">
        <f t="shared" si="32"/>
        <v>9</v>
      </c>
      <c r="E241" s="220">
        <f>IF(D240=D239,IF(AND(B241=Данные!$B$7,NOT(ISBLANK(C241)),OR(A241=$A$1,A241=Данные!$C$9)),E240+1,E240),IF(AND(B241=Данные!$B$7,NOT(ISBLANK(C241)),OR(A241=$A$1,A241=Данные!$C$9)),1,0))</f>
        <v>2</v>
      </c>
      <c r="F241" s="184" t="str">
        <f t="shared" ref="F241:F247" si="40">IF(D241=D240,IF(ISBLANK(G241),"",CONCATENATE(D241,".",E241)),D241)</f>
        <v>9.2</v>
      </c>
      <c r="G241" s="11" t="s">
        <v>253</v>
      </c>
      <c r="H241" s="11" t="s">
        <v>254</v>
      </c>
      <c r="I241" s="11" t="s">
        <v>122</v>
      </c>
      <c r="J241" s="7"/>
    </row>
    <row r="242" spans="1:11" hidden="1">
      <c r="A242" s="159" t="str">
        <f>A241</f>
        <v>СМР</v>
      </c>
      <c r="B242" s="159" t="str">
        <f>B241</f>
        <v>Да</v>
      </c>
      <c r="C242" s="13"/>
      <c r="D242" s="8">
        <f t="shared" si="32"/>
        <v>9</v>
      </c>
      <c r="E242" s="220">
        <f>IF(D241=D240,IF(AND(B242=Данные!$B$7,NOT(ISBLANK(C242)),OR(A242=$A$1,A242=Данные!$C$9)),E241+1,E241),IF(AND(B242=Данные!$B$7,NOT(ISBLANK(C242)),OR(A242=$A$1,A242=Данные!$C$9)),1,0))</f>
        <v>2</v>
      </c>
      <c r="F242" s="184" t="str">
        <f t="shared" si="40"/>
        <v/>
      </c>
      <c r="G242" s="14"/>
      <c r="H242" s="14"/>
      <c r="I242" s="15" t="s">
        <v>9</v>
      </c>
      <c r="J242" s="7"/>
    </row>
    <row r="243" spans="1:11" hidden="1">
      <c r="A243" s="159" t="str">
        <f>A242</f>
        <v>СМР</v>
      </c>
      <c r="B243" s="159" t="str">
        <f>B242</f>
        <v>Да</v>
      </c>
      <c r="C243" s="13"/>
      <c r="D243" s="8">
        <f t="shared" si="32"/>
        <v>9</v>
      </c>
      <c r="E243" s="220">
        <f>IF(D242=D241,IF(AND(B243=Данные!$B$7,NOT(ISBLANK(C243)),OR(A243=$A$1,A243=Данные!$C$9)),E242+1,E242),IF(AND(B243=Данные!$B$7,NOT(ISBLANK(C243)),OR(A243=$A$1,A243=Данные!$C$9)),1,0))</f>
        <v>2</v>
      </c>
      <c r="F243" s="184" t="str">
        <f t="shared" si="40"/>
        <v/>
      </c>
      <c r="G243" s="14"/>
      <c r="H243" s="14"/>
      <c r="I243" s="15" t="s">
        <v>10</v>
      </c>
      <c r="J243" s="7"/>
    </row>
    <row r="244" spans="1:11" ht="56.25" hidden="1">
      <c r="A244" s="7" t="s">
        <v>161</v>
      </c>
      <c r="B244" s="7" t="s">
        <v>9</v>
      </c>
      <c r="C244" s="7" t="s">
        <v>47</v>
      </c>
      <c r="D244" s="10">
        <f t="shared" si="32"/>
        <v>9</v>
      </c>
      <c r="E244" s="220">
        <f>IF(D243=D242,IF(AND(B244=Данные!$B$7,NOT(ISBLANK(C244)),OR(A244=$A$1,A244=Данные!$C$9)),E243+1,E243),IF(AND(B244=Данные!$B$7,NOT(ISBLANK(C244)),OR(A244=$A$1,A244=Данные!$C$9)),1,0))</f>
        <v>2</v>
      </c>
      <c r="F244" s="184" t="str">
        <f t="shared" si="40"/>
        <v>9.2</v>
      </c>
      <c r="G244" s="11" t="s">
        <v>267</v>
      </c>
      <c r="H244" s="11" t="s">
        <v>268</v>
      </c>
      <c r="I244" s="22" t="s">
        <v>122</v>
      </c>
      <c r="J244" s="7"/>
    </row>
    <row r="245" spans="1:11" hidden="1">
      <c r="A245" s="159" t="str">
        <f>A244</f>
        <v>СМР</v>
      </c>
      <c r="B245" s="159" t="str">
        <f>B244</f>
        <v>Да</v>
      </c>
      <c r="C245" s="13"/>
      <c r="D245" s="8">
        <f t="shared" si="32"/>
        <v>9</v>
      </c>
      <c r="E245" s="220">
        <f>IF(D244=D243,IF(AND(B245=Данные!$B$7,NOT(ISBLANK(C245)),OR(A245=$A$1,A245=Данные!$C$9)),E244+1,E244),IF(AND(B245=Данные!$B$7,NOT(ISBLANK(C245)),OR(A245=$A$1,A245=Данные!$C$9)),1,0))</f>
        <v>2</v>
      </c>
      <c r="F245" s="184" t="str">
        <f t="shared" si="40"/>
        <v/>
      </c>
      <c r="G245" s="14"/>
      <c r="H245" s="14"/>
      <c r="I245" s="15" t="s">
        <v>9</v>
      </c>
      <c r="J245" s="7"/>
    </row>
    <row r="246" spans="1:11" hidden="1">
      <c r="A246" s="159" t="str">
        <f>A245</f>
        <v>СМР</v>
      </c>
      <c r="B246" s="159" t="str">
        <f>B245</f>
        <v>Да</v>
      </c>
      <c r="C246" s="13"/>
      <c r="D246" s="8">
        <f t="shared" si="32"/>
        <v>9</v>
      </c>
      <c r="E246" s="220">
        <f>IF(D245=D244,IF(AND(B246=Данные!$B$7,NOT(ISBLANK(C246)),OR(A246=$A$1,A246=Данные!$C$9)),E245+1,E245),IF(AND(B246=Данные!$B$7,NOT(ISBLANK(C246)),OR(A246=$A$1,A246=Данные!$C$9)),1,0))</f>
        <v>2</v>
      </c>
      <c r="F246" s="184" t="str">
        <f t="shared" si="40"/>
        <v/>
      </c>
      <c r="G246" s="14"/>
      <c r="H246" s="14"/>
      <c r="I246" s="15" t="s">
        <v>10</v>
      </c>
      <c r="J246" s="7"/>
    </row>
    <row r="247" spans="1:11" ht="56.25">
      <c r="A247" s="7" t="s">
        <v>162</v>
      </c>
      <c r="B247" s="7" t="s">
        <v>9</v>
      </c>
      <c r="C247" s="7" t="s">
        <v>47</v>
      </c>
      <c r="D247" s="10">
        <f t="shared" si="32"/>
        <v>9</v>
      </c>
      <c r="E247" s="220">
        <f>IF(D246=D245,IF(AND(B247=Данные!$B$7,NOT(ISBLANK(C247)),OR(A247=$A$1,A247=Данные!$C$9)),E246+1,E246),IF(AND(B247=Данные!$B$7,NOT(ISBLANK(C247)),OR(A247=$A$1,A247=Данные!$C$9)),1,0))</f>
        <v>3</v>
      </c>
      <c r="F247" s="184" t="str">
        <f t="shared" si="40"/>
        <v>9.3</v>
      </c>
      <c r="G247" s="11" t="s">
        <v>202</v>
      </c>
      <c r="H247" s="11" t="s">
        <v>203</v>
      </c>
      <c r="I247" s="11" t="s">
        <v>122</v>
      </c>
      <c r="J247" s="7"/>
    </row>
    <row r="248" spans="1:11" ht="13.9" customHeight="1">
      <c r="A248" s="159" t="str">
        <f>A247</f>
        <v>ТМЦ</v>
      </c>
      <c r="B248" s="159" t="str">
        <f>B247</f>
        <v>Да</v>
      </c>
      <c r="C248" s="13"/>
      <c r="D248" s="10">
        <f t="shared" si="32"/>
        <v>9</v>
      </c>
      <c r="E248" s="220">
        <f>IF(D247=D246,IF(AND(B248=Данные!$B$7,NOT(ISBLANK(C248)),OR(A248=$A$1,A248=Данные!$C$9)),E247+1,E247),IF(AND(B248=Данные!$B$7,NOT(ISBLANK(C248)),OR(A248=$A$1,A248=Данные!$C$9)),1,0))</f>
        <v>3</v>
      </c>
      <c r="F248" s="184" t="str">
        <f t="shared" ref="F248:F261" si="41">IF(D248=D247,IF(ISBLANK(G248),"",CONCATENATE(D248,".",E248)),D248)</f>
        <v/>
      </c>
      <c r="G248" s="14"/>
      <c r="H248" s="14"/>
      <c r="I248" s="15" t="s">
        <v>9</v>
      </c>
      <c r="J248" s="7"/>
    </row>
    <row r="249" spans="1:11" ht="13.9" customHeight="1">
      <c r="A249" s="159" t="str">
        <f>A248</f>
        <v>ТМЦ</v>
      </c>
      <c r="B249" s="159" t="str">
        <f>B248</f>
        <v>Да</v>
      </c>
      <c r="C249" s="13"/>
      <c r="D249" s="10">
        <f t="shared" si="32"/>
        <v>9</v>
      </c>
      <c r="E249" s="220">
        <f>IF(D248=D247,IF(AND(B249=Данные!$B$7,NOT(ISBLANK(C249)),OR(A249=$A$1,A249=Данные!$C$9)),E248+1,E248),IF(AND(B249=Данные!$B$7,NOT(ISBLANK(C249)),OR(A249=$A$1,A249=Данные!$C$9)),1,0))</f>
        <v>3</v>
      </c>
      <c r="F249" s="184" t="str">
        <f t="shared" si="41"/>
        <v/>
      </c>
      <c r="G249" s="14"/>
      <c r="H249" s="14"/>
      <c r="I249" s="15" t="s">
        <v>10</v>
      </c>
      <c r="J249" s="7"/>
    </row>
    <row r="250" spans="1:11" ht="33.75">
      <c r="A250" s="7" t="s">
        <v>162</v>
      </c>
      <c r="B250" s="7" t="s">
        <v>9</v>
      </c>
      <c r="C250" s="7" t="s">
        <v>47</v>
      </c>
      <c r="D250" s="10">
        <f t="shared" si="32"/>
        <v>9</v>
      </c>
      <c r="E250" s="220">
        <f>IF(D249=D248,IF(AND(B250=Данные!$B$7,NOT(ISBLANK(C250)),OR(A250=$A$1,A250=Данные!$C$9)),E249+1,E249),IF(AND(B250=Данные!$B$7,NOT(ISBLANK(C250)),OR(A250=$A$1,A250=Данные!$C$9)),1,0))</f>
        <v>4</v>
      </c>
      <c r="F250" s="184" t="str">
        <f t="shared" si="41"/>
        <v>9.4</v>
      </c>
      <c r="G250" s="11" t="s">
        <v>204</v>
      </c>
      <c r="H250" s="11" t="s">
        <v>205</v>
      </c>
      <c r="I250" s="11" t="s">
        <v>122</v>
      </c>
      <c r="J250" s="7"/>
    </row>
    <row r="251" spans="1:11" ht="13.9" customHeight="1">
      <c r="A251" s="159" t="str">
        <f>A250</f>
        <v>ТМЦ</v>
      </c>
      <c r="B251" s="159" t="str">
        <f>B250</f>
        <v>Да</v>
      </c>
      <c r="C251" s="13"/>
      <c r="D251" s="10">
        <f t="shared" si="32"/>
        <v>9</v>
      </c>
      <c r="E251" s="220">
        <f>IF(D250=D249,IF(AND(B251=Данные!$B$7,NOT(ISBLANK(C251)),OR(A251=$A$1,A251=Данные!$C$9)),E250+1,E250),IF(AND(B251=Данные!$B$7,NOT(ISBLANK(C251)),OR(A251=$A$1,A251=Данные!$C$9)),1,0))</f>
        <v>4</v>
      </c>
      <c r="F251" s="184" t="str">
        <f t="shared" si="41"/>
        <v/>
      </c>
      <c r="G251" s="14"/>
      <c r="H251" s="14"/>
      <c r="I251" s="15" t="s">
        <v>9</v>
      </c>
      <c r="J251" s="7"/>
    </row>
    <row r="252" spans="1:11">
      <c r="A252" s="159" t="str">
        <f>A251</f>
        <v>ТМЦ</v>
      </c>
      <c r="B252" s="159" t="str">
        <f>B251</f>
        <v>Да</v>
      </c>
      <c r="C252" s="13"/>
      <c r="D252" s="10">
        <f t="shared" si="32"/>
        <v>9</v>
      </c>
      <c r="E252" s="220">
        <f>IF(D251=D250,IF(AND(B252=Данные!$B$7,NOT(ISBLANK(C252)),OR(A252=$A$1,A252=Данные!$C$9)),E251+1,E251),IF(AND(B252=Данные!$B$7,NOT(ISBLANK(C252)),OR(A252=$A$1,A252=Данные!$C$9)),1,0))</f>
        <v>4</v>
      </c>
      <c r="F252" s="184" t="str">
        <f t="shared" si="41"/>
        <v/>
      </c>
      <c r="G252" s="14"/>
      <c r="H252" s="14"/>
      <c r="I252" s="15" t="s">
        <v>10</v>
      </c>
      <c r="J252" s="7"/>
    </row>
    <row r="253" spans="1:11" ht="90">
      <c r="A253" s="7" t="s">
        <v>162</v>
      </c>
      <c r="B253" s="7" t="s">
        <v>9</v>
      </c>
      <c r="C253" s="220" t="s">
        <v>47</v>
      </c>
      <c r="D253" s="10">
        <f t="shared" si="32"/>
        <v>9</v>
      </c>
      <c r="E253" s="220">
        <f>IF(D252=D251,IF(AND(B253=Данные!$B$7,NOT(ISBLANK(C253)),OR(A253=$A$1,A253=Данные!$C$9)),E252+1,E252),IF(AND(B253=Данные!$B$7,NOT(ISBLANK(C253)),OR(A253=$A$1,A253=Данные!$C$9)),1,0))</f>
        <v>5</v>
      </c>
      <c r="F253" s="184" t="str">
        <f t="shared" si="41"/>
        <v>9.5</v>
      </c>
      <c r="G253" s="11" t="s">
        <v>286</v>
      </c>
      <c r="H253" s="11" t="s">
        <v>287</v>
      </c>
      <c r="I253" s="11" t="s">
        <v>122</v>
      </c>
      <c r="J253" s="7"/>
      <c r="K253" s="249" t="s">
        <v>295</v>
      </c>
    </row>
    <row r="254" spans="1:11">
      <c r="A254" s="159" t="str">
        <f>A253</f>
        <v>ТМЦ</v>
      </c>
      <c r="B254" s="159" t="str">
        <f>B253</f>
        <v>Да</v>
      </c>
      <c r="C254" s="19"/>
      <c r="D254" s="10">
        <f t="shared" si="32"/>
        <v>9</v>
      </c>
      <c r="E254" s="220">
        <f>IF(D253=D252,IF(AND(B254=Данные!$B$7,NOT(ISBLANK(C254)),OR(A254=$A$1,A254=Данные!$C$9)),E253+1,E253),IF(AND(B254=Данные!$B$7,NOT(ISBLANK(C254)),OR(A254=$A$1,A254=Данные!$C$9)),1,0))</f>
        <v>5</v>
      </c>
      <c r="F254" s="184" t="str">
        <f t="shared" si="41"/>
        <v/>
      </c>
      <c r="G254" s="14"/>
      <c r="H254" s="14"/>
      <c r="I254" s="15" t="s">
        <v>9</v>
      </c>
      <c r="J254" s="7"/>
    </row>
    <row r="255" spans="1:11">
      <c r="A255" s="159" t="str">
        <f t="shared" ref="A255:B259" si="42">A254</f>
        <v>ТМЦ</v>
      </c>
      <c r="B255" s="159" t="str">
        <f t="shared" si="42"/>
        <v>Да</v>
      </c>
      <c r="C255" s="19"/>
      <c r="D255" s="10">
        <f t="shared" si="32"/>
        <v>9</v>
      </c>
      <c r="E255" s="220">
        <f>IF(D254=D253,IF(AND(B255=Данные!$B$7,NOT(ISBLANK(C255)),OR(A255=$A$1,A255=Данные!$C$9)),E254+1,E254),IF(AND(B255=Данные!$B$7,NOT(ISBLANK(C255)),OR(A255=$A$1,A255=Данные!$C$9)),1,0))</f>
        <v>5</v>
      </c>
      <c r="F255" s="184" t="str">
        <f t="shared" si="41"/>
        <v/>
      </c>
      <c r="G255" s="14"/>
      <c r="H255" s="14"/>
      <c r="I255" s="15" t="s">
        <v>10</v>
      </c>
      <c r="J255" s="7"/>
    </row>
    <row r="256" spans="1:11" ht="33.75">
      <c r="A256" s="7" t="s">
        <v>162</v>
      </c>
      <c r="B256" s="7" t="s">
        <v>9</v>
      </c>
      <c r="C256" s="220" t="s">
        <v>47</v>
      </c>
      <c r="D256" s="10">
        <f t="shared" si="32"/>
        <v>9</v>
      </c>
      <c r="E256" s="220">
        <f>IF(D255=D254,IF(AND(B256=Данные!$B$7,NOT(ISBLANK(C256)),OR(A256=$A$1,A256=Данные!$C$9)),E255+1,E255),IF(AND(B256=Данные!$B$7,NOT(ISBLANK(C256)),OR(A256=$A$1,A256=Данные!$C$9)),1,0))</f>
        <v>6</v>
      </c>
      <c r="F256" s="184" t="str">
        <f t="shared" si="41"/>
        <v>9.6</v>
      </c>
      <c r="G256" s="11" t="s">
        <v>288</v>
      </c>
      <c r="H256" s="11" t="s">
        <v>289</v>
      </c>
      <c r="I256" s="11" t="s">
        <v>122</v>
      </c>
      <c r="J256" s="7"/>
      <c r="K256" s="249" t="s">
        <v>295</v>
      </c>
    </row>
    <row r="257" spans="1:10">
      <c r="A257" s="159" t="str">
        <f t="shared" si="42"/>
        <v>ТМЦ</v>
      </c>
      <c r="B257" s="159" t="str">
        <f t="shared" ref="B257" si="43">B256</f>
        <v>Да</v>
      </c>
      <c r="C257" s="13"/>
      <c r="D257" s="10">
        <f t="shared" si="32"/>
        <v>9</v>
      </c>
      <c r="E257" s="220">
        <f>IF(D256=D255,IF(AND(B257=Данные!$B$7,NOT(ISBLANK(C257)),OR(A257=$A$1,A257=Данные!$C$9)),E256+1,E256),IF(AND(B257=Данные!$B$7,NOT(ISBLANK(C257)),OR(A257=$A$1,A257=Данные!$C$9)),1,0))</f>
        <v>6</v>
      </c>
      <c r="F257" s="184" t="str">
        <f t="shared" si="41"/>
        <v/>
      </c>
      <c r="G257" s="14"/>
      <c r="H257" s="14"/>
      <c r="I257" s="15" t="s">
        <v>9</v>
      </c>
      <c r="J257" s="7"/>
    </row>
    <row r="258" spans="1:10">
      <c r="A258" s="159" t="str">
        <f t="shared" si="42"/>
        <v>ТМЦ</v>
      </c>
      <c r="B258" s="159" t="str">
        <f t="shared" ref="B258" si="44">B257</f>
        <v>Да</v>
      </c>
      <c r="C258" s="13"/>
      <c r="D258" s="10">
        <f t="shared" si="32"/>
        <v>9</v>
      </c>
      <c r="E258" s="220">
        <f>IF(D257=D256,IF(AND(B258=Данные!$B$7,NOT(ISBLANK(C258)),OR(A258=$A$1,A258=Данные!$C$9)),E257+1,E257),IF(AND(B258=Данные!$B$7,NOT(ISBLANK(C258)),OR(A258=$A$1,A258=Данные!$C$9)),1,0))</f>
        <v>6</v>
      </c>
      <c r="F258" s="184" t="str">
        <f t="shared" si="41"/>
        <v/>
      </c>
      <c r="G258" s="14"/>
      <c r="H258" s="14"/>
      <c r="I258" s="15" t="s">
        <v>10</v>
      </c>
      <c r="J258" s="7"/>
    </row>
    <row r="259" spans="1:10" ht="56.25">
      <c r="A259" s="159" t="str">
        <f t="shared" si="42"/>
        <v>ТМЦ</v>
      </c>
      <c r="B259" s="159" t="str">
        <f t="shared" ref="B259" si="45">B258</f>
        <v>Да</v>
      </c>
      <c r="C259" s="13"/>
      <c r="D259" s="10">
        <f t="shared" si="32"/>
        <v>9</v>
      </c>
      <c r="E259" s="220">
        <f>IF(D258=D257,IF(AND(B259=Данные!$B$7,NOT(ISBLANK(C259)),OR(A259=$A$1,A259=Данные!$C$9)),E258+1,E258),IF(AND(B259=Данные!$B$7,NOT(ISBLANK(C259)),OR(A259=$A$1,A259=Данные!$C$9)),1,0))</f>
        <v>6</v>
      </c>
      <c r="F259" s="184" t="str">
        <f t="shared" si="41"/>
        <v/>
      </c>
      <c r="G259" s="14"/>
      <c r="H259" s="14"/>
      <c r="I259" s="15" t="s">
        <v>290</v>
      </c>
      <c r="J259" s="7"/>
    </row>
    <row r="260" spans="1:10" ht="13.9" customHeight="1">
      <c r="A260" s="159" t="s">
        <v>163</v>
      </c>
      <c r="B260" s="7"/>
      <c r="C260" s="184"/>
      <c r="D260" s="10">
        <f>D259+1</f>
        <v>10</v>
      </c>
      <c r="E260" s="220">
        <f>IF(D259=D258,IF(AND(B260=Данные!$B$7,NOT(ISBLANK(C260)),OR(A260=$A$1,A260=Данные!$C$9)),E259+1,E259),IF(AND(B260=Данные!$B$7,NOT(ISBLANK(C260)),OR(A260=$A$1,A260=Данные!$C$9)),1,0))</f>
        <v>6</v>
      </c>
      <c r="F260" s="184">
        <f t="shared" si="41"/>
        <v>10</v>
      </c>
      <c r="G260" s="16" t="s">
        <v>180</v>
      </c>
      <c r="H260" s="16"/>
      <c r="I260" s="16"/>
      <c r="J260" s="7"/>
    </row>
    <row r="261" spans="1:10" ht="31.15" hidden="1" customHeight="1">
      <c r="A261" s="7" t="s">
        <v>161</v>
      </c>
      <c r="B261" s="7" t="s">
        <v>9</v>
      </c>
      <c r="C261" s="7" t="s">
        <v>47</v>
      </c>
      <c r="D261" s="10">
        <f t="shared" si="32"/>
        <v>10</v>
      </c>
      <c r="E261" s="220">
        <f>IF(D260=D259,IF(AND(B261=Данные!$B$7,NOT(ISBLANK(C261)),OR(A261=$A$1,A261=Данные!$C$9)),E260+1,E260),IF(AND(B261=Данные!$B$7,NOT(ISBLANK(C261)),OR(A261=$A$1,A261=Данные!$C$9)),1,0))</f>
        <v>0</v>
      </c>
      <c r="F261" s="184" t="str">
        <f t="shared" si="41"/>
        <v>10.0</v>
      </c>
      <c r="G261" s="17" t="s">
        <v>91</v>
      </c>
      <c r="H261" s="17" t="s">
        <v>25</v>
      </c>
      <c r="I261" s="17" t="s">
        <v>92</v>
      </c>
      <c r="J261" s="7"/>
    </row>
    <row r="262" spans="1:10" ht="13.9" hidden="1" customHeight="1">
      <c r="A262" s="159" t="str">
        <f t="shared" ref="A262:B265" si="46">A261</f>
        <v>СМР</v>
      </c>
      <c r="B262" s="159" t="str">
        <f t="shared" si="46"/>
        <v>Да</v>
      </c>
      <c r="C262" s="13"/>
      <c r="D262" s="8">
        <f t="shared" si="32"/>
        <v>10</v>
      </c>
      <c r="E262" s="220">
        <f>IF(D261=D260,IF(AND(B262=Данные!$B$7,NOT(ISBLANK(C262)),OR(A262=$A$1,A262=Данные!$C$9)),E261+1,E261),IF(AND(B262=Данные!$B$7,NOT(ISBLANK(C262)),OR(A262=$A$1,A262=Данные!$C$9)),1,0))</f>
        <v>0</v>
      </c>
      <c r="F262" s="184" t="str">
        <f t="shared" si="31"/>
        <v/>
      </c>
      <c r="G262" s="14"/>
      <c r="H262" s="14"/>
      <c r="I262" s="15" t="s">
        <v>102</v>
      </c>
      <c r="J262" s="7"/>
    </row>
    <row r="263" spans="1:10" ht="13.9" hidden="1" customHeight="1">
      <c r="A263" s="159" t="str">
        <f t="shared" si="46"/>
        <v>СМР</v>
      </c>
      <c r="B263" s="159" t="str">
        <f t="shared" si="46"/>
        <v>Да</v>
      </c>
      <c r="C263" s="13"/>
      <c r="D263" s="8">
        <f t="shared" si="32"/>
        <v>10</v>
      </c>
      <c r="E263" s="220">
        <f>IF(D262=D261,IF(AND(B263=Данные!$B$7,NOT(ISBLANK(C263)),OR(A263=$A$1,A263=Данные!$C$9)),E262+1,E262),IF(AND(B263=Данные!$B$7,NOT(ISBLANK(C263)),OR(A263=$A$1,A263=Данные!$C$9)),1,0))</f>
        <v>0</v>
      </c>
      <c r="F263" s="184" t="str">
        <f t="shared" si="31"/>
        <v/>
      </c>
      <c r="G263" s="14"/>
      <c r="H263" s="14"/>
      <c r="I263" s="15" t="s">
        <v>104</v>
      </c>
      <c r="J263" s="7"/>
    </row>
    <row r="264" spans="1:10" ht="13.9" hidden="1" customHeight="1">
      <c r="A264" s="159" t="str">
        <f t="shared" si="46"/>
        <v>СМР</v>
      </c>
      <c r="B264" s="159" t="str">
        <f t="shared" si="46"/>
        <v>Да</v>
      </c>
      <c r="C264" s="13"/>
      <c r="D264" s="8">
        <f t="shared" si="32"/>
        <v>10</v>
      </c>
      <c r="E264" s="220">
        <f>IF(D263=D262,IF(AND(B264=Данные!$B$7,NOT(ISBLANK(C264)),OR(A264=$A$1,A264=Данные!$C$9)),E263+1,E263),IF(AND(B264=Данные!$B$7,NOT(ISBLANK(C264)),OR(A264=$A$1,A264=Данные!$C$9)),1,0))</f>
        <v>0</v>
      </c>
      <c r="F264" s="184" t="str">
        <f t="shared" si="31"/>
        <v/>
      </c>
      <c r="G264" s="14"/>
      <c r="H264" s="14"/>
      <c r="I264" s="15" t="s">
        <v>105</v>
      </c>
      <c r="J264" s="7"/>
    </row>
    <row r="265" spans="1:10" ht="13.9" hidden="1" customHeight="1">
      <c r="A265" s="159" t="str">
        <f t="shared" si="46"/>
        <v>СМР</v>
      </c>
      <c r="B265" s="159" t="str">
        <f t="shared" si="46"/>
        <v>Да</v>
      </c>
      <c r="C265" s="13"/>
      <c r="D265" s="8">
        <f t="shared" si="32"/>
        <v>10</v>
      </c>
      <c r="E265" s="220">
        <f>IF(D264=D263,IF(AND(B265=Данные!$B$7,NOT(ISBLANK(C265)),OR(A265=$A$1,A265=Данные!$C$9)),E264+1,E264),IF(AND(B265=Данные!$B$7,NOT(ISBLANK(C265)),OR(A265=$A$1,A265=Данные!$C$9)),1,0))</f>
        <v>0</v>
      </c>
      <c r="F265" s="184" t="str">
        <f t="shared" si="31"/>
        <v/>
      </c>
      <c r="G265" s="14"/>
      <c r="H265" s="14"/>
      <c r="I265" s="15" t="s">
        <v>103</v>
      </c>
      <c r="J265" s="7"/>
    </row>
    <row r="266" spans="1:10" ht="56.25">
      <c r="A266" s="7" t="s">
        <v>163</v>
      </c>
      <c r="B266" s="7" t="s">
        <v>9</v>
      </c>
      <c r="C266" s="7" t="s">
        <v>47</v>
      </c>
      <c r="D266" s="10">
        <f t="shared" si="32"/>
        <v>10</v>
      </c>
      <c r="E266" s="220">
        <f>IF(D265=D264,IF(AND(B266=Данные!$B$7,NOT(ISBLANK(C266)),OR(A266=$A$1,A266=Данные!$C$9)),E265+1,E265),IF(AND(B266=Данные!$B$7,NOT(ISBLANK(C266)),OR(A266=$A$1,A266=Данные!$C$9)),1,0))</f>
        <v>1</v>
      </c>
      <c r="F266" s="184" t="str">
        <f t="shared" si="31"/>
        <v>10.1</v>
      </c>
      <c r="G266" s="11" t="s">
        <v>82</v>
      </c>
      <c r="H266" s="11" t="s">
        <v>90</v>
      </c>
      <c r="I266" s="11" t="s">
        <v>270</v>
      </c>
      <c r="J266" s="7"/>
    </row>
    <row r="267" spans="1:10" ht="13.9" customHeight="1">
      <c r="A267" s="159" t="str">
        <f t="shared" ref="A267:B270" si="47">A266</f>
        <v>общее</v>
      </c>
      <c r="B267" s="159" t="str">
        <f t="shared" si="47"/>
        <v>Да</v>
      </c>
      <c r="C267" s="13"/>
      <c r="D267" s="8">
        <f t="shared" si="32"/>
        <v>10</v>
      </c>
      <c r="E267" s="220">
        <f>IF(D266=D265,IF(AND(B267=Данные!$B$7,NOT(ISBLANK(C267)),OR(A267=$A$1,A267=Данные!$C$9)),E266+1,E266),IF(AND(B267=Данные!$B$7,NOT(ISBLANK(C267)),OR(A267=$A$1,A267=Данные!$C$9)),1,0))</f>
        <v>1</v>
      </c>
      <c r="F267" s="184" t="str">
        <f t="shared" si="31"/>
        <v/>
      </c>
      <c r="G267" s="14"/>
      <c r="H267" s="14"/>
      <c r="I267" s="15" t="s">
        <v>9</v>
      </c>
      <c r="J267" s="7"/>
    </row>
    <row r="268" spans="1:10" ht="13.9" customHeight="1">
      <c r="A268" s="159" t="str">
        <f t="shared" si="47"/>
        <v>общее</v>
      </c>
      <c r="B268" s="159" t="str">
        <f t="shared" si="47"/>
        <v>Да</v>
      </c>
      <c r="C268" s="13"/>
      <c r="D268" s="8">
        <f>D267</f>
        <v>10</v>
      </c>
      <c r="E268" s="220">
        <f>IF(D267=D266,IF(AND(B268=Данные!$B$7,NOT(ISBLANK(C268)),OR(A268=$A$1,A268=Данные!$C$9)),E267+1,E267),IF(AND(B268=Данные!$B$7,NOT(ISBLANK(C268)),OR(A268=$A$1,A268=Данные!$C$9)),1,0))</f>
        <v>1</v>
      </c>
      <c r="F268" s="184" t="str">
        <f>IF(D268=D267,IF(ISBLANK(G268),"",CONCATENATE(D268,".",E268)),D268)</f>
        <v/>
      </c>
      <c r="G268" s="14"/>
      <c r="H268" s="14"/>
      <c r="I268" s="15" t="s">
        <v>10</v>
      </c>
      <c r="J268" s="7"/>
    </row>
    <row r="269" spans="1:10" ht="13.9" customHeight="1">
      <c r="A269" s="159" t="str">
        <f t="shared" si="47"/>
        <v>общее</v>
      </c>
      <c r="B269" s="159" t="str">
        <f t="shared" si="47"/>
        <v>Да</v>
      </c>
      <c r="C269" s="13"/>
      <c r="D269" s="8">
        <f t="shared" si="32"/>
        <v>10</v>
      </c>
      <c r="E269" s="220">
        <f>IF(D268=D267,IF(AND(B269=Данные!$B$7,NOT(ISBLANK(C269)),OR(A269=$A$1,A269=Данные!$C$9)),E268+1,E268),IF(AND(B269=Данные!$B$7,NOT(ISBLANK(C269)),OR(A269=$A$1,A269=Данные!$C$9)),1,0))</f>
        <v>1</v>
      </c>
      <c r="F269" s="184" t="str">
        <f t="shared" si="31"/>
        <v/>
      </c>
      <c r="G269" s="14"/>
      <c r="H269" s="14"/>
      <c r="I269" s="15"/>
      <c r="J269" s="7"/>
    </row>
    <row r="270" spans="1:10" ht="13.9" customHeight="1">
      <c r="A270" s="159" t="str">
        <f t="shared" si="47"/>
        <v>общее</v>
      </c>
      <c r="B270" s="159" t="str">
        <f t="shared" si="47"/>
        <v>Да</v>
      </c>
      <c r="C270" s="13"/>
      <c r="D270" s="8"/>
      <c r="E270" s="220">
        <f>IF(D269=D268,IF(AND(B270=Данные!$B$7,NOT(ISBLANK(C270)),OR(A270=$A$1,A270=Данные!$C$9)),E269+1,E269),IF(AND(B270=Данные!$B$7,NOT(ISBLANK(C270)),OR(A270=$A$1,A270=Данные!$C$9)),1,0))</f>
        <v>1</v>
      </c>
      <c r="F270" s="184"/>
      <c r="G270" s="14"/>
      <c r="H270" s="14"/>
      <c r="I270" s="15"/>
      <c r="J270" s="7"/>
    </row>
    <row r="271" spans="1:10" ht="13.9" customHeight="1">
      <c r="A271" s="159" t="s">
        <v>163</v>
      </c>
      <c r="B271" s="7"/>
      <c r="C271" s="184"/>
      <c r="D271" s="9">
        <f>D269+1</f>
        <v>11</v>
      </c>
      <c r="E271" s="220">
        <f>IF(D270=D269,IF(AND(B271=Данные!$B$7,NOT(ISBLANK(C271)),OR(A271=$A$1,A271=Данные!$C$9)),E270+1,E270),IF(AND(B271=Данные!$B$7,NOT(ISBLANK(C271)),OR(A271=$A$1,A271=Данные!$C$9)),1,0))</f>
        <v>0</v>
      </c>
      <c r="F271" s="184">
        <f>IF(D271=D269,IF(ISBLANK(G271),"",CONCATENATE(D271,".",E271)),D271)</f>
        <v>11</v>
      </c>
      <c r="G271" s="16" t="s">
        <v>26</v>
      </c>
      <c r="H271" s="16"/>
      <c r="I271" s="16"/>
      <c r="J271" s="7"/>
    </row>
    <row r="272" spans="1:10">
      <c r="A272" s="7" t="s">
        <v>163</v>
      </c>
      <c r="B272" s="7" t="s">
        <v>9</v>
      </c>
      <c r="C272" s="7" t="s">
        <v>47</v>
      </c>
      <c r="D272" s="10">
        <f t="shared" si="32"/>
        <v>11</v>
      </c>
      <c r="E272" s="220">
        <f>IF(D271=D270,IF(AND(B272=Данные!$B$7,NOT(ISBLANK(C272)),OR(A272=$A$1,A272=Данные!$C$9)),E271+1,E271),IF(AND(B272=Данные!$B$7,NOT(ISBLANK(C272)),OR(A272=$A$1,A272=Данные!$C$9)),1,0))</f>
        <v>1</v>
      </c>
      <c r="F272" s="184" t="str">
        <f t="shared" si="31"/>
        <v>11.1</v>
      </c>
      <c r="G272" s="18" t="s">
        <v>0</v>
      </c>
      <c r="H272" s="18" t="s">
        <v>261</v>
      </c>
      <c r="I272" s="18"/>
      <c r="J272" s="7"/>
    </row>
    <row r="273" spans="1:10" ht="13.9" customHeight="1">
      <c r="A273" s="159" t="str">
        <f t="shared" ref="A273:B276" si="48">A272</f>
        <v>общее</v>
      </c>
      <c r="B273" s="159" t="str">
        <f t="shared" si="48"/>
        <v>Да</v>
      </c>
      <c r="C273" s="13"/>
      <c r="D273" s="8">
        <f t="shared" si="32"/>
        <v>11</v>
      </c>
      <c r="E273" s="220">
        <f>IF(D272=D271,IF(AND(B273=Данные!$B$7,NOT(ISBLANK(C273)),OR(A273=$A$1,A273=Данные!$C$9)),E272+1,E272),IF(AND(B273=Данные!$B$7,NOT(ISBLANK(C273)),OR(A273=$A$1,A273=Данные!$C$9)),1,0))</f>
        <v>1</v>
      </c>
      <c r="F273" s="184" t="str">
        <f t="shared" si="31"/>
        <v/>
      </c>
      <c r="G273" s="14"/>
      <c r="H273" s="14"/>
      <c r="I273" s="15" t="s">
        <v>64</v>
      </c>
      <c r="J273" s="7"/>
    </row>
    <row r="274" spans="1:10" ht="13.9" customHeight="1">
      <c r="A274" s="159" t="str">
        <f t="shared" si="48"/>
        <v>общее</v>
      </c>
      <c r="B274" s="159" t="str">
        <f t="shared" si="48"/>
        <v>Да</v>
      </c>
      <c r="C274" s="13"/>
      <c r="D274" s="8">
        <f t="shared" si="32"/>
        <v>11</v>
      </c>
      <c r="E274" s="220">
        <f>IF(D273=D272,IF(AND(B274=Данные!$B$7,NOT(ISBLANK(C274)),OR(A274=$A$1,A274=Данные!$C$9)),E273+1,E273),IF(AND(B274=Данные!$B$7,NOT(ISBLANK(C274)),OR(A274=$A$1,A274=Данные!$C$9)),1,0))</f>
        <v>1</v>
      </c>
      <c r="F274" s="184" t="str">
        <f t="shared" si="31"/>
        <v/>
      </c>
      <c r="G274" s="14"/>
      <c r="H274" s="14"/>
      <c r="I274" s="15"/>
      <c r="J274" s="7"/>
    </row>
    <row r="275" spans="1:10">
      <c r="A275" s="159" t="str">
        <f t="shared" si="48"/>
        <v>общее</v>
      </c>
      <c r="B275" s="159" t="str">
        <f t="shared" si="48"/>
        <v>Да</v>
      </c>
      <c r="C275" s="13"/>
      <c r="D275" s="8">
        <f t="shared" si="32"/>
        <v>11</v>
      </c>
      <c r="E275" s="220">
        <f>IF(D274=D273,IF(AND(B275=Данные!$B$7,NOT(ISBLANK(C275)),OR(A275=$A$1,A275=Данные!$C$9)),E274+1,E274),IF(AND(B275=Данные!$B$7,NOT(ISBLANK(C275)),OR(A275=$A$1,A275=Данные!$C$9)),1,0))</f>
        <v>1</v>
      </c>
      <c r="F275" s="184" t="str">
        <f t="shared" si="31"/>
        <v/>
      </c>
      <c r="G275" s="14"/>
      <c r="H275" s="14"/>
      <c r="I275" s="15"/>
      <c r="J275" s="7"/>
    </row>
    <row r="276" spans="1:10" ht="13.9" customHeight="1">
      <c r="A276" s="159" t="str">
        <f t="shared" si="48"/>
        <v>общее</v>
      </c>
      <c r="B276" s="159" t="str">
        <f t="shared" si="48"/>
        <v>Да</v>
      </c>
      <c r="C276" s="13"/>
      <c r="D276" s="8">
        <f t="shared" si="32"/>
        <v>11</v>
      </c>
      <c r="E276" s="220">
        <f>IF(D275=D274,IF(AND(B276=Данные!$B$7,NOT(ISBLANK(C276)),OR(A276=$A$1,A276=Данные!$C$9)),E275+1,E275),IF(AND(B276=Данные!$B$7,NOT(ISBLANK(C276)),OR(A276=$A$1,A276=Данные!$C$9)),1,0))</f>
        <v>1</v>
      </c>
      <c r="F276" s="184" t="str">
        <f t="shared" si="31"/>
        <v/>
      </c>
      <c r="G276" s="14"/>
      <c r="H276" s="14"/>
      <c r="I276" s="15"/>
      <c r="J276" s="7"/>
    </row>
    <row r="277" spans="1:10">
      <c r="A277" s="7" t="s">
        <v>163</v>
      </c>
      <c r="B277" s="7" t="s">
        <v>9</v>
      </c>
      <c r="C277" s="7" t="s">
        <v>47</v>
      </c>
      <c r="D277" s="10">
        <f t="shared" si="32"/>
        <v>11</v>
      </c>
      <c r="E277" s="220">
        <f>IF(D276=D275,IF(AND(B277=Данные!$B$7,NOT(ISBLANK(C277)),OR(A277=$A$1,A277=Данные!$C$9)),E276+1,E276),IF(AND(B277=Данные!$B$7,NOT(ISBLANK(C277)),OR(A277=$A$1,A277=Данные!$C$9)),1,0))</f>
        <v>2</v>
      </c>
      <c r="F277" s="184" t="str">
        <f t="shared" ref="F277:F363" si="49">IF(D277=D276,IF(ISBLANK(G277),"",CONCATENATE(D277,".",E277)),D277)</f>
        <v>11.2</v>
      </c>
      <c r="G277" s="18" t="s">
        <v>2</v>
      </c>
      <c r="H277" s="18" t="s">
        <v>261</v>
      </c>
      <c r="I277" s="18"/>
      <c r="J277" s="7"/>
    </row>
    <row r="278" spans="1:10" ht="13.9" customHeight="1">
      <c r="A278" s="159" t="str">
        <f t="shared" ref="A278:B281" si="50">A277</f>
        <v>общее</v>
      </c>
      <c r="B278" s="159" t="str">
        <f t="shared" si="50"/>
        <v>Да</v>
      </c>
      <c r="C278" s="13"/>
      <c r="D278" s="8">
        <f t="shared" si="32"/>
        <v>11</v>
      </c>
      <c r="E278" s="220">
        <f>IF(D277=D276,IF(AND(B278=Данные!$B$7,NOT(ISBLANK(C278)),OR(A278=$A$1,A278=Данные!$C$9)),E277+1,E277),IF(AND(B278=Данные!$B$7,NOT(ISBLANK(C278)),OR(A278=$A$1,A278=Данные!$C$9)),1,0))</f>
        <v>2</v>
      </c>
      <c r="F278" s="184" t="str">
        <f t="shared" si="49"/>
        <v/>
      </c>
      <c r="G278" s="14"/>
      <c r="H278" s="14"/>
      <c r="I278" s="15" t="s">
        <v>64</v>
      </c>
      <c r="J278" s="7"/>
    </row>
    <row r="279" spans="1:10" ht="13.9" customHeight="1">
      <c r="A279" s="159" t="str">
        <f t="shared" si="50"/>
        <v>общее</v>
      </c>
      <c r="B279" s="159" t="str">
        <f t="shared" si="50"/>
        <v>Да</v>
      </c>
      <c r="C279" s="13"/>
      <c r="D279" s="8">
        <f t="shared" ref="D279:D366" si="51">D278</f>
        <v>11</v>
      </c>
      <c r="E279" s="220">
        <f>IF(D278=D277,IF(AND(B279=Данные!$B$7,NOT(ISBLANK(C279)),OR(A279=$A$1,A279=Данные!$C$9)),E278+1,E278),IF(AND(B279=Данные!$B$7,NOT(ISBLANK(C279)),OR(A279=$A$1,A279=Данные!$C$9)),1,0))</f>
        <v>2</v>
      </c>
      <c r="F279" s="184" t="str">
        <f t="shared" si="49"/>
        <v/>
      </c>
      <c r="G279" s="14"/>
      <c r="H279" s="14"/>
      <c r="I279" s="15"/>
      <c r="J279" s="7"/>
    </row>
    <row r="280" spans="1:10">
      <c r="A280" s="159" t="str">
        <f t="shared" si="50"/>
        <v>общее</v>
      </c>
      <c r="B280" s="159" t="str">
        <f t="shared" si="50"/>
        <v>Да</v>
      </c>
      <c r="C280" s="13"/>
      <c r="D280" s="8">
        <f t="shared" si="51"/>
        <v>11</v>
      </c>
      <c r="E280" s="220">
        <f>IF(D279=D278,IF(AND(B280=Данные!$B$7,NOT(ISBLANK(C280)),OR(A280=$A$1,A280=Данные!$C$9)),E279+1,E279),IF(AND(B280=Данные!$B$7,NOT(ISBLANK(C280)),OR(A280=$A$1,A280=Данные!$C$9)),1,0))</f>
        <v>2</v>
      </c>
      <c r="F280" s="184" t="str">
        <f t="shared" si="49"/>
        <v/>
      </c>
      <c r="G280" s="14"/>
      <c r="H280" s="14"/>
      <c r="I280" s="15"/>
      <c r="J280" s="7"/>
    </row>
    <row r="281" spans="1:10">
      <c r="A281" s="159" t="str">
        <f t="shared" si="50"/>
        <v>общее</v>
      </c>
      <c r="B281" s="159" t="str">
        <f t="shared" si="50"/>
        <v>Да</v>
      </c>
      <c r="C281" s="13"/>
      <c r="D281" s="8">
        <f t="shared" si="51"/>
        <v>11</v>
      </c>
      <c r="E281" s="220">
        <f>IF(D280=D279,IF(AND(B281=Данные!$B$7,NOT(ISBLANK(C281)),OR(A281=$A$1,A281=Данные!$C$9)),E280+1,E280),IF(AND(B281=Данные!$B$7,NOT(ISBLANK(C281)),OR(A281=$A$1,A281=Данные!$C$9)),1,0))</f>
        <v>2</v>
      </c>
      <c r="F281" s="184" t="str">
        <f t="shared" si="49"/>
        <v/>
      </c>
      <c r="G281" s="14"/>
      <c r="H281" s="14"/>
      <c r="I281" s="15"/>
      <c r="J281" s="7"/>
    </row>
    <row r="282" spans="1:10" ht="9.75" customHeight="1">
      <c r="A282" s="159" t="s">
        <v>163</v>
      </c>
      <c r="B282" s="30"/>
      <c r="C282" s="31"/>
      <c r="D282" s="32"/>
      <c r="E282" s="220">
        <f>IF(D281=D280,IF(AND(B282=Данные!$B$7,NOT(ISBLANK(C282)),OR(A282=$A$1,A282=Данные!$C$9)),E281+1,E281),IF(AND(B282=Данные!$B$7,NOT(ISBLANK(C282)),OR(A282=$A$1,A282=Данные!$C$9)),1,0))</f>
        <v>2</v>
      </c>
      <c r="F282" s="33"/>
      <c r="G282" s="34" t="s">
        <v>232</v>
      </c>
      <c r="H282" s="34"/>
      <c r="I282" s="35"/>
      <c r="J282" s="30"/>
    </row>
    <row r="283" spans="1:10">
      <c r="A283" s="159" t="s">
        <v>163</v>
      </c>
      <c r="B283" s="7"/>
      <c r="C283" s="184"/>
      <c r="D283" s="9">
        <f>D281+1</f>
        <v>12</v>
      </c>
      <c r="E283" s="220">
        <f>IF(D282=D281,IF(AND(B283=Данные!$B$7,NOT(ISBLANK(C283)),OR(A283=$A$1,A283=Данные!$C$9)),E282+1,E282),IF(AND(B283=Данные!$B$7,NOT(ISBLANK(C283)),OR(A283=$A$1,A283=Данные!$C$9)),1,0))</f>
        <v>0</v>
      </c>
      <c r="F283" s="184">
        <f>IF(D283=D281,IF(ISBLANK(G283),"",CONCATENATE(D283,".",E283)),D283)</f>
        <v>12</v>
      </c>
      <c r="G283" s="16" t="s">
        <v>8</v>
      </c>
      <c r="H283" s="16"/>
      <c r="I283" s="16"/>
      <c r="J283" s="7"/>
    </row>
    <row r="284" spans="1:10" ht="33.75" hidden="1">
      <c r="A284" s="7" t="s">
        <v>161</v>
      </c>
      <c r="B284" s="7" t="s">
        <v>9</v>
      </c>
      <c r="C284" s="19" t="s">
        <v>48</v>
      </c>
      <c r="D284" s="10">
        <f t="shared" si="51"/>
        <v>12</v>
      </c>
      <c r="E284" s="220">
        <f>IF(D283=D282,IF(AND(B284=Данные!$B$7,NOT(ISBLANK(C284)),OR(A284=$A$1,A284=Данные!$C$9)),E283+1,E283),IF(AND(B284=Данные!$B$7,NOT(ISBLANK(C284)),OR(A284=$A$1,A284=Данные!$C$9)),1,0))</f>
        <v>0</v>
      </c>
      <c r="F284" s="184" t="str">
        <f t="shared" si="49"/>
        <v>12.0</v>
      </c>
      <c r="G284" s="18" t="s">
        <v>86</v>
      </c>
      <c r="H284" s="18" t="s">
        <v>75</v>
      </c>
      <c r="I284" s="18" t="s">
        <v>122</v>
      </c>
      <c r="J284" s="7"/>
    </row>
    <row r="285" spans="1:10" ht="22.5" hidden="1">
      <c r="A285" s="159" t="str">
        <f t="shared" ref="A285:B288" si="52">A284</f>
        <v>СМР</v>
      </c>
      <c r="B285" s="159" t="str">
        <f t="shared" si="52"/>
        <v>Да</v>
      </c>
      <c r="C285" s="13"/>
      <c r="D285" s="8">
        <f t="shared" si="51"/>
        <v>12</v>
      </c>
      <c r="E285" s="220">
        <f>IF(D284=D283,IF(AND(B285=Данные!$B$7,NOT(ISBLANK(C285)),OR(A285=$A$1,A285=Данные!$C$9)),E284+1,E284),IF(AND(B285=Данные!$B$7,NOT(ISBLANK(C285)),OR(A285=$A$1,A285=Данные!$C$9)),1,0))</f>
        <v>0</v>
      </c>
      <c r="F285" s="184" t="str">
        <f t="shared" si="49"/>
        <v/>
      </c>
      <c r="G285" s="14"/>
      <c r="H285" s="7"/>
      <c r="I285" s="15" t="s">
        <v>129</v>
      </c>
      <c r="J285" s="7"/>
    </row>
    <row r="286" spans="1:10" ht="22.5" hidden="1">
      <c r="A286" s="159" t="str">
        <f t="shared" si="52"/>
        <v>СМР</v>
      </c>
      <c r="B286" s="159" t="str">
        <f t="shared" si="52"/>
        <v>Да</v>
      </c>
      <c r="C286" s="13"/>
      <c r="D286" s="8">
        <f t="shared" si="51"/>
        <v>12</v>
      </c>
      <c r="E286" s="220">
        <f>IF(D285=D284,IF(AND(B286=Данные!$B$7,NOT(ISBLANK(C286)),OR(A286=$A$1,A286=Данные!$C$9)),E285+1,E285),IF(AND(B286=Данные!$B$7,NOT(ISBLANK(C286)),OR(A286=$A$1,A286=Данные!$C$9)),1,0))</f>
        <v>0</v>
      </c>
      <c r="F286" s="184" t="str">
        <f t="shared" si="49"/>
        <v/>
      </c>
      <c r="G286" s="14"/>
      <c r="H286" s="7"/>
      <c r="I286" s="15" t="s">
        <v>130</v>
      </c>
      <c r="J286" s="7"/>
    </row>
    <row r="287" spans="1:10" ht="22.5" hidden="1">
      <c r="A287" s="159" t="str">
        <f t="shared" si="52"/>
        <v>СМР</v>
      </c>
      <c r="B287" s="159" t="str">
        <f t="shared" si="52"/>
        <v>Да</v>
      </c>
      <c r="C287" s="13"/>
      <c r="D287" s="8">
        <f t="shared" si="51"/>
        <v>12</v>
      </c>
      <c r="E287" s="220">
        <f>IF(D286=D285,IF(AND(B287=Данные!$B$7,NOT(ISBLANK(C287)),OR(A287=$A$1,A287=Данные!$C$9)),E286+1,E286),IF(AND(B287=Данные!$B$7,NOT(ISBLANK(C287)),OR(A287=$A$1,A287=Данные!$C$9)),1,0))</f>
        <v>0</v>
      </c>
      <c r="F287" s="184" t="str">
        <f t="shared" si="49"/>
        <v/>
      </c>
      <c r="G287" s="14"/>
      <c r="H287" s="7"/>
      <c r="I287" s="15" t="s">
        <v>131</v>
      </c>
      <c r="J287" s="7"/>
    </row>
    <row r="288" spans="1:10" ht="13.9" hidden="1" customHeight="1">
      <c r="A288" s="159" t="str">
        <f t="shared" si="52"/>
        <v>СМР</v>
      </c>
      <c r="B288" s="159" t="str">
        <f t="shared" si="52"/>
        <v>Да</v>
      </c>
      <c r="C288" s="13"/>
      <c r="D288" s="8">
        <f t="shared" si="51"/>
        <v>12</v>
      </c>
      <c r="E288" s="220">
        <f>IF(D287=D286,IF(AND(B288=Данные!$B$7,NOT(ISBLANK(C288)),OR(A288=$A$1,A288=Данные!$C$9)),E287+1,E287),IF(AND(B288=Данные!$B$7,NOT(ISBLANK(C288)),OR(A288=$A$1,A288=Данные!$C$9)),1,0))</f>
        <v>0</v>
      </c>
      <c r="F288" s="184" t="str">
        <f t="shared" si="49"/>
        <v/>
      </c>
      <c r="G288" s="14"/>
      <c r="H288" s="7"/>
      <c r="I288" s="15" t="s">
        <v>10</v>
      </c>
      <c r="J288" s="7"/>
    </row>
    <row r="289" spans="1:10" ht="33.75" hidden="1">
      <c r="A289" s="7" t="s">
        <v>161</v>
      </c>
      <c r="B289" s="7" t="s">
        <v>9</v>
      </c>
      <c r="C289" s="19" t="s">
        <v>48</v>
      </c>
      <c r="D289" s="10">
        <f t="shared" si="51"/>
        <v>12</v>
      </c>
      <c r="E289" s="220">
        <f>IF(D288=D287,IF(AND(B289=Данные!$B$7,NOT(ISBLANK(C289)),OR(A289=$A$1,A289=Данные!$C$9)),E288+1,E288),IF(AND(B289=Данные!$B$7,NOT(ISBLANK(C289)),OR(A289=$A$1,A289=Данные!$C$9)),1,0))</f>
        <v>0</v>
      </c>
      <c r="F289" s="184" t="str">
        <f t="shared" si="49"/>
        <v>12.0</v>
      </c>
      <c r="G289" s="18" t="s">
        <v>132</v>
      </c>
      <c r="H289" s="18" t="s">
        <v>75</v>
      </c>
      <c r="I289" s="18" t="s">
        <v>122</v>
      </c>
      <c r="J289" s="7"/>
    </row>
    <row r="290" spans="1:10" hidden="1">
      <c r="A290" s="159" t="str">
        <f>A289</f>
        <v>СМР</v>
      </c>
      <c r="B290" s="159" t="str">
        <f>B289</f>
        <v>Да</v>
      </c>
      <c r="C290" s="13"/>
      <c r="D290" s="8">
        <f t="shared" si="51"/>
        <v>12</v>
      </c>
      <c r="E290" s="220">
        <f>IF(D289=D288,IF(AND(B290=Данные!$B$7,NOT(ISBLANK(C290)),OR(A290=$A$1,A290=Данные!$C$9)),E289+1,E289),IF(AND(B290=Данные!$B$7,NOT(ISBLANK(C290)),OR(A290=$A$1,A290=Данные!$C$9)),1,0))</f>
        <v>0</v>
      </c>
      <c r="F290" s="184" t="str">
        <f t="shared" si="49"/>
        <v/>
      </c>
      <c r="G290" s="7"/>
      <c r="H290" s="7"/>
      <c r="I290" s="15" t="s">
        <v>9</v>
      </c>
      <c r="J290" s="7"/>
    </row>
    <row r="291" spans="1:10" hidden="1">
      <c r="A291" s="159" t="str">
        <f>A290</f>
        <v>СМР</v>
      </c>
      <c r="B291" s="159" t="str">
        <f>B290</f>
        <v>Да</v>
      </c>
      <c r="C291" s="13"/>
      <c r="D291" s="8">
        <f t="shared" si="51"/>
        <v>12</v>
      </c>
      <c r="E291" s="220">
        <f>IF(D290=D289,IF(AND(B291=Данные!$B$7,NOT(ISBLANK(C291)),OR(A291=$A$1,A291=Данные!$C$9)),E290+1,E290),IF(AND(B291=Данные!$B$7,NOT(ISBLANK(C291)),OR(A291=$A$1,A291=Данные!$C$9)),1,0))</f>
        <v>0</v>
      </c>
      <c r="F291" s="184" t="str">
        <f t="shared" si="49"/>
        <v/>
      </c>
      <c r="G291" s="7"/>
      <c r="H291" s="7"/>
      <c r="I291" s="15" t="s">
        <v>10</v>
      </c>
      <c r="J291" s="7"/>
    </row>
    <row r="292" spans="1:10" ht="33.75">
      <c r="A292" s="7" t="s">
        <v>162</v>
      </c>
      <c r="B292" s="7" t="s">
        <v>9</v>
      </c>
      <c r="C292" s="19" t="s">
        <v>48</v>
      </c>
      <c r="D292" s="10">
        <f t="shared" si="51"/>
        <v>12</v>
      </c>
      <c r="E292" s="220">
        <f>IF(D291=D290,IF(AND(B292=Данные!$B$7,NOT(ISBLANK(C292)),OR(A292=$A$1,A292=Данные!$C$9)),E291+1,E291),IF(AND(B292=Данные!$B$7,NOT(ISBLANK(C292)),OR(A292=$A$1,A292=Данные!$C$9)),1,0))</f>
        <v>1</v>
      </c>
      <c r="F292" s="184" t="str">
        <f t="shared" si="49"/>
        <v>12.1</v>
      </c>
      <c r="G292" s="18" t="s">
        <v>95</v>
      </c>
      <c r="H292" s="18" t="s">
        <v>75</v>
      </c>
      <c r="I292" s="18" t="s">
        <v>122</v>
      </c>
      <c r="J292" s="7"/>
    </row>
    <row r="293" spans="1:10">
      <c r="A293" s="159" t="str">
        <f>A292</f>
        <v>ТМЦ</v>
      </c>
      <c r="B293" s="159" t="str">
        <f>B292</f>
        <v>Да</v>
      </c>
      <c r="C293" s="13"/>
      <c r="D293" s="8">
        <f t="shared" si="51"/>
        <v>12</v>
      </c>
      <c r="E293" s="220">
        <f>IF(D292=D291,IF(AND(B293=Данные!$B$7,NOT(ISBLANK(C293)),OR(A293=$A$1,A293=Данные!$C$9)),E292+1,E292),IF(AND(B293=Данные!$B$7,NOT(ISBLANK(C293)),OR(A293=$A$1,A293=Данные!$C$9)),1,0))</f>
        <v>1</v>
      </c>
      <c r="F293" s="184" t="str">
        <f t="shared" si="49"/>
        <v/>
      </c>
      <c r="G293" s="7"/>
      <c r="H293" s="7"/>
      <c r="I293" s="15" t="s">
        <v>9</v>
      </c>
      <c r="J293" s="7"/>
    </row>
    <row r="294" spans="1:10">
      <c r="A294" s="159" t="str">
        <f>A293</f>
        <v>ТМЦ</v>
      </c>
      <c r="B294" s="159" t="str">
        <f>B293</f>
        <v>Да</v>
      </c>
      <c r="C294" s="13"/>
      <c r="D294" s="8">
        <f t="shared" si="51"/>
        <v>12</v>
      </c>
      <c r="E294" s="220">
        <f>IF(D293=D292,IF(AND(B294=Данные!$B$7,NOT(ISBLANK(C294)),OR(A294=$A$1,A294=Данные!$C$9)),E293+1,E293),IF(AND(B294=Данные!$B$7,NOT(ISBLANK(C294)),OR(A294=$A$1,A294=Данные!$C$9)),1,0))</f>
        <v>1</v>
      </c>
      <c r="F294" s="184" t="str">
        <f t="shared" si="49"/>
        <v/>
      </c>
      <c r="G294" s="7"/>
      <c r="H294" s="7"/>
      <c r="I294" s="15" t="s">
        <v>10</v>
      </c>
      <c r="J294" s="7"/>
    </row>
    <row r="295" spans="1:10" ht="33.75">
      <c r="A295" s="7" t="s">
        <v>163</v>
      </c>
      <c r="B295" s="7" t="s">
        <v>9</v>
      </c>
      <c r="C295" s="19" t="s">
        <v>48</v>
      </c>
      <c r="D295" s="10">
        <f t="shared" si="51"/>
        <v>12</v>
      </c>
      <c r="E295" s="220">
        <f>IF(D294=D293,IF(AND(B295=Данные!$B$7,NOT(ISBLANK(C295)),OR(A295=$A$1,A295=Данные!$C$9)),E294+1,E294),IF(AND(B295=Данные!$B$7,NOT(ISBLANK(C295)),OR(A295=$A$1,A295=Данные!$C$9)),1,0))</f>
        <v>2</v>
      </c>
      <c r="F295" s="184" t="str">
        <f t="shared" si="49"/>
        <v>12.2</v>
      </c>
      <c r="G295" s="18" t="s">
        <v>76</v>
      </c>
      <c r="H295" s="18" t="s">
        <v>75</v>
      </c>
      <c r="I295" s="18" t="s">
        <v>122</v>
      </c>
      <c r="J295" s="7"/>
    </row>
    <row r="296" spans="1:10">
      <c r="A296" s="159" t="str">
        <f>A295</f>
        <v>общее</v>
      </c>
      <c r="B296" s="159" t="str">
        <f>B295</f>
        <v>Да</v>
      </c>
      <c r="C296" s="13"/>
      <c r="D296" s="8">
        <f t="shared" si="51"/>
        <v>12</v>
      </c>
      <c r="E296" s="220">
        <f>IF(D295=D294,IF(AND(B296=Данные!$B$7,NOT(ISBLANK(C296)),OR(A296=$A$1,A296=Данные!$C$9)),E295+1,E295),IF(AND(B296=Данные!$B$7,NOT(ISBLANK(C296)),OR(A296=$A$1,A296=Данные!$C$9)),1,0))</f>
        <v>2</v>
      </c>
      <c r="F296" s="184" t="str">
        <f t="shared" si="49"/>
        <v/>
      </c>
      <c r="G296" s="7"/>
      <c r="H296" s="7"/>
      <c r="I296" s="15" t="s">
        <v>9</v>
      </c>
      <c r="J296" s="7"/>
    </row>
    <row r="297" spans="1:10">
      <c r="A297" s="159" t="str">
        <f>A296</f>
        <v>общее</v>
      </c>
      <c r="B297" s="159" t="str">
        <f>B296</f>
        <v>Да</v>
      </c>
      <c r="C297" s="13"/>
      <c r="D297" s="8">
        <f t="shared" si="51"/>
        <v>12</v>
      </c>
      <c r="E297" s="220">
        <f>IF(D296=D295,IF(AND(B297=Данные!$B$7,NOT(ISBLANK(C297)),OR(A297=$A$1,A297=Данные!$C$9)),E296+1,E296),IF(AND(B297=Данные!$B$7,NOT(ISBLANK(C297)),OR(A297=$A$1,A297=Данные!$C$9)),1,0))</f>
        <v>2</v>
      </c>
      <c r="F297" s="184" t="str">
        <f t="shared" si="49"/>
        <v/>
      </c>
      <c r="G297" s="7"/>
      <c r="H297" s="7"/>
      <c r="I297" s="15" t="s">
        <v>10</v>
      </c>
      <c r="J297" s="7"/>
    </row>
    <row r="298" spans="1:10">
      <c r="A298" s="159" t="s">
        <v>163</v>
      </c>
      <c r="B298" s="7"/>
      <c r="C298" s="184"/>
      <c r="D298" s="9">
        <f>D297+1</f>
        <v>13</v>
      </c>
      <c r="E298" s="220">
        <f>IF(D297=D296,IF(AND(B298=Данные!$B$7,NOT(ISBLANK(C298)),OR(A298=$A$1,A298=Данные!$C$9)),E297+1,E297),IF(AND(B298=Данные!$B$7,NOT(ISBLANK(C298)),OR(A298=$A$1,A298=Данные!$C$9)),1,0))</f>
        <v>2</v>
      </c>
      <c r="F298" s="184">
        <f t="shared" si="49"/>
        <v>13</v>
      </c>
      <c r="G298" s="16" t="s">
        <v>136</v>
      </c>
      <c r="H298" s="16"/>
      <c r="I298" s="16"/>
      <c r="J298" s="7"/>
    </row>
    <row r="299" spans="1:10" ht="45">
      <c r="A299" s="7" t="s">
        <v>163</v>
      </c>
      <c r="B299" s="7" t="s">
        <v>9</v>
      </c>
      <c r="C299" s="19" t="s">
        <v>48</v>
      </c>
      <c r="D299" s="10">
        <f t="shared" si="51"/>
        <v>13</v>
      </c>
      <c r="E299" s="220">
        <f>IF(D298=D297,IF(AND(B299=Данные!$B$7,NOT(ISBLANK(C299)),OR(A299=$A$1,A299=Данные!$C$9)),E298+1,E298),IF(AND(B299=Данные!$B$7,NOT(ISBLANK(C299)),OR(A299=$A$1,A299=Данные!$C$9)),1,0))</f>
        <v>1</v>
      </c>
      <c r="F299" s="184" t="str">
        <f t="shared" si="49"/>
        <v>13.1</v>
      </c>
      <c r="G299" s="18" t="s">
        <v>135</v>
      </c>
      <c r="H299" s="18" t="s">
        <v>27</v>
      </c>
      <c r="I299" s="18" t="s">
        <v>28</v>
      </c>
      <c r="J299" s="7"/>
    </row>
    <row r="300" spans="1:10">
      <c r="A300" s="159" t="str">
        <f>A299</f>
        <v>общее</v>
      </c>
      <c r="B300" s="159" t="str">
        <f>B299</f>
        <v>Да</v>
      </c>
      <c r="C300" s="13"/>
      <c r="D300" s="8">
        <f t="shared" si="51"/>
        <v>13</v>
      </c>
      <c r="E300" s="220">
        <f>IF(D299=D298,IF(AND(B300=Данные!$B$7,NOT(ISBLANK(C300)),OR(A300=$A$1,A300=Данные!$C$9)),E299+1,E299),IF(AND(B300=Данные!$B$7,NOT(ISBLANK(C300)),OR(A300=$A$1,A300=Данные!$C$9)),1,0))</f>
        <v>1</v>
      </c>
      <c r="F300" s="184" t="str">
        <f t="shared" si="49"/>
        <v/>
      </c>
      <c r="G300" s="7"/>
      <c r="H300" s="7"/>
      <c r="I300" s="15" t="s">
        <v>9</v>
      </c>
      <c r="J300" s="7"/>
    </row>
    <row r="301" spans="1:10" ht="13.9" customHeight="1">
      <c r="A301" s="159" t="str">
        <f>A300</f>
        <v>общее</v>
      </c>
      <c r="B301" s="159" t="str">
        <f>B300</f>
        <v>Да</v>
      </c>
      <c r="C301" s="13"/>
      <c r="D301" s="8">
        <f t="shared" si="51"/>
        <v>13</v>
      </c>
      <c r="E301" s="220">
        <f>IF(D300=D299,IF(AND(B301=Данные!$B$7,NOT(ISBLANK(C301)),OR(A301=$A$1,A301=Данные!$C$9)),E300+1,E300),IF(AND(B301=Данные!$B$7,NOT(ISBLANK(C301)),OR(A301=$A$1,A301=Данные!$C$9)),1,0))</f>
        <v>1</v>
      </c>
      <c r="F301" s="184" t="str">
        <f t="shared" si="49"/>
        <v/>
      </c>
      <c r="G301" s="7"/>
      <c r="H301" s="7"/>
      <c r="I301" s="15" t="s">
        <v>10</v>
      </c>
      <c r="J301" s="7"/>
    </row>
    <row r="302" spans="1:10" ht="33.75">
      <c r="A302" s="7" t="s">
        <v>162</v>
      </c>
      <c r="B302" s="7" t="s">
        <v>9</v>
      </c>
      <c r="C302" s="19" t="s">
        <v>48</v>
      </c>
      <c r="D302" s="10">
        <f t="shared" si="51"/>
        <v>13</v>
      </c>
      <c r="E302" s="220">
        <f>IF(D301=D300,IF(AND(B302=Данные!$B$7,NOT(ISBLANK(C302)),OR(A302=$A$1,A302=Данные!$C$9)),E301+1,E301),IF(AND(B302=Данные!$B$7,NOT(ISBLANK(C302)),OR(A302=$A$1,A302=Данные!$C$9)),1,0))</f>
        <v>2</v>
      </c>
      <c r="F302" s="184" t="str">
        <f t="shared" ref="F302:F322" si="53">IF(D302=D301,IF(ISBLANK(G302),"",CONCATENATE(D302,".",E302)),D302)</f>
        <v>13.2</v>
      </c>
      <c r="G302" s="18" t="s">
        <v>207</v>
      </c>
      <c r="H302" s="18" t="s">
        <v>208</v>
      </c>
      <c r="I302" s="18" t="s">
        <v>122</v>
      </c>
      <c r="J302" s="7"/>
    </row>
    <row r="303" spans="1:10">
      <c r="A303" s="159" t="str">
        <f>A302</f>
        <v>ТМЦ</v>
      </c>
      <c r="B303" s="159" t="str">
        <f>B302</f>
        <v>Да</v>
      </c>
      <c r="C303" s="13"/>
      <c r="D303" s="8">
        <f t="shared" si="51"/>
        <v>13</v>
      </c>
      <c r="E303" s="220">
        <f>IF(D302=D301,IF(AND(B303=Данные!$B$7,NOT(ISBLANK(C303)),OR(A303=$A$1,A303=Данные!$C$9)),E302+1,E302),IF(AND(B303=Данные!$B$7,NOT(ISBLANK(C303)),OR(A303=$A$1,A303=Данные!$C$9)),1,0))</f>
        <v>2</v>
      </c>
      <c r="F303" s="184" t="str">
        <f t="shared" si="53"/>
        <v/>
      </c>
      <c r="G303" s="7"/>
      <c r="H303" s="7"/>
      <c r="I303" s="15" t="s">
        <v>9</v>
      </c>
      <c r="J303" s="7"/>
    </row>
    <row r="304" spans="1:10" ht="13.9" customHeight="1">
      <c r="A304" s="159" t="str">
        <f>A303</f>
        <v>ТМЦ</v>
      </c>
      <c r="B304" s="159" t="str">
        <f>B303</f>
        <v>Да</v>
      </c>
      <c r="C304" s="13"/>
      <c r="D304" s="8">
        <f t="shared" si="51"/>
        <v>13</v>
      </c>
      <c r="E304" s="220">
        <f>IF(D303=D302,IF(AND(B304=Данные!$B$7,NOT(ISBLANK(C304)),OR(A304=$A$1,A304=Данные!$C$9)),E303+1,E303),IF(AND(B304=Данные!$B$7,NOT(ISBLANK(C304)),OR(A304=$A$1,A304=Данные!$C$9)),1,0))</f>
        <v>2</v>
      </c>
      <c r="F304" s="184" t="str">
        <f t="shared" si="53"/>
        <v/>
      </c>
      <c r="G304" s="7"/>
      <c r="H304" s="7"/>
      <c r="I304" s="15" t="s">
        <v>10</v>
      </c>
      <c r="J304" s="7"/>
    </row>
    <row r="305" spans="1:11" ht="33.75">
      <c r="A305" s="7" t="s">
        <v>162</v>
      </c>
      <c r="B305" s="7" t="s">
        <v>9</v>
      </c>
      <c r="C305" s="19" t="s">
        <v>48</v>
      </c>
      <c r="D305" s="10">
        <f t="shared" si="51"/>
        <v>13</v>
      </c>
      <c r="E305" s="220">
        <f>IF(D304=D303,IF(AND(B305=Данные!$B$7,NOT(ISBLANK(C305)),OR(A305=$A$1,A305=Данные!$C$9)),E304+1,E304),IF(AND(B305=Данные!$B$7,NOT(ISBLANK(C305)),OR(A305=$A$1,A305=Данные!$C$9)),1,0))</f>
        <v>3</v>
      </c>
      <c r="F305" s="184" t="str">
        <f t="shared" si="53"/>
        <v>13.3</v>
      </c>
      <c r="G305" s="18" t="s">
        <v>209</v>
      </c>
      <c r="H305" s="18" t="s">
        <v>208</v>
      </c>
      <c r="I305" s="18" t="s">
        <v>122</v>
      </c>
      <c r="J305" s="7"/>
    </row>
    <row r="306" spans="1:11">
      <c r="A306" s="159" t="str">
        <f>A305</f>
        <v>ТМЦ</v>
      </c>
      <c r="B306" s="159" t="str">
        <f>B305</f>
        <v>Да</v>
      </c>
      <c r="C306" s="13"/>
      <c r="D306" s="8">
        <f t="shared" si="51"/>
        <v>13</v>
      </c>
      <c r="E306" s="220">
        <f>IF(D305=D304,IF(AND(B306=Данные!$B$7,NOT(ISBLANK(C306)),OR(A306=$A$1,A306=Данные!$C$9)),E305+1,E305),IF(AND(B306=Данные!$B$7,NOT(ISBLANK(C306)),OR(A306=$A$1,A306=Данные!$C$9)),1,0))</f>
        <v>3</v>
      </c>
      <c r="F306" s="184" t="str">
        <f t="shared" si="53"/>
        <v/>
      </c>
      <c r="G306" s="7"/>
      <c r="H306" s="7"/>
      <c r="I306" s="15" t="s">
        <v>9</v>
      </c>
      <c r="J306" s="7"/>
    </row>
    <row r="307" spans="1:11" ht="13.9" customHeight="1">
      <c r="A307" s="159" t="str">
        <f>A306</f>
        <v>ТМЦ</v>
      </c>
      <c r="B307" s="159" t="str">
        <f>B306</f>
        <v>Да</v>
      </c>
      <c r="C307" s="13"/>
      <c r="D307" s="8">
        <f t="shared" si="51"/>
        <v>13</v>
      </c>
      <c r="E307" s="220">
        <f>IF(D306=D305,IF(AND(B307=Данные!$B$7,NOT(ISBLANK(C307)),OR(A307=$A$1,A307=Данные!$C$9)),E306+1,E306),IF(AND(B307=Данные!$B$7,NOT(ISBLANK(C307)),OR(A307=$A$1,A307=Данные!$C$9)),1,0))</f>
        <v>3</v>
      </c>
      <c r="F307" s="184" t="str">
        <f t="shared" si="53"/>
        <v/>
      </c>
      <c r="G307" s="7"/>
      <c r="H307" s="7"/>
      <c r="I307" s="15" t="s">
        <v>10</v>
      </c>
      <c r="J307" s="7"/>
    </row>
    <row r="308" spans="1:11" ht="33.75">
      <c r="A308" s="7" t="s">
        <v>162</v>
      </c>
      <c r="B308" s="7" t="str">
        <f>IF(B53="Да","Нет","Да")</f>
        <v>Нет</v>
      </c>
      <c r="C308" s="19" t="s">
        <v>48</v>
      </c>
      <c r="D308" s="10">
        <f t="shared" si="51"/>
        <v>13</v>
      </c>
      <c r="E308" s="220">
        <f>IF(D307=D306,IF(AND(B308=Данные!$B$7,NOT(ISBLANK(C308)),OR(A308=$A$1,A308=Данные!$C$9)),E307+1,E307),IF(AND(B308=Данные!$B$7,NOT(ISBLANK(C308)),OR(A308=$A$1,A308=Данные!$C$9)),1,0))</f>
        <v>3</v>
      </c>
      <c r="F308" s="184" t="str">
        <f t="shared" si="53"/>
        <v>13.3</v>
      </c>
      <c r="G308" s="18" t="s">
        <v>210</v>
      </c>
      <c r="H308" s="18" t="s">
        <v>211</v>
      </c>
      <c r="I308" s="18" t="s">
        <v>122</v>
      </c>
      <c r="J308" s="7"/>
    </row>
    <row r="309" spans="1:11">
      <c r="A309" s="159" t="str">
        <f>A308</f>
        <v>ТМЦ</v>
      </c>
      <c r="B309" s="159" t="str">
        <f>B308</f>
        <v>Нет</v>
      </c>
      <c r="C309" s="13"/>
      <c r="D309" s="8">
        <f t="shared" si="51"/>
        <v>13</v>
      </c>
      <c r="E309" s="220">
        <f>IF(D308=D307,IF(AND(B309=Данные!$B$7,NOT(ISBLANK(C309)),OR(A309=$A$1,A309=Данные!$C$9)),E308+1,E308),IF(AND(B309=Данные!$B$7,NOT(ISBLANK(C309)),OR(A309=$A$1,A309=Данные!$C$9)),1,0))</f>
        <v>3</v>
      </c>
      <c r="F309" s="184" t="str">
        <f t="shared" si="53"/>
        <v/>
      </c>
      <c r="G309" s="7"/>
      <c r="H309" s="7"/>
      <c r="I309" s="15" t="s">
        <v>9</v>
      </c>
      <c r="J309" s="7"/>
    </row>
    <row r="310" spans="1:11" ht="13.9" customHeight="1">
      <c r="A310" s="159" t="str">
        <f>A309</f>
        <v>ТМЦ</v>
      </c>
      <c r="B310" s="159" t="str">
        <f>B309</f>
        <v>Нет</v>
      </c>
      <c r="C310" s="13"/>
      <c r="D310" s="8">
        <f t="shared" si="51"/>
        <v>13</v>
      </c>
      <c r="E310" s="220">
        <f>IF(D309=D308,IF(AND(B310=Данные!$B$7,NOT(ISBLANK(C310)),OR(A310=$A$1,A310=Данные!$C$9)),E309+1,E309),IF(AND(B310=Данные!$B$7,NOT(ISBLANK(C310)),OR(A310=$A$1,A310=Данные!$C$9)),1,0))</f>
        <v>3</v>
      </c>
      <c r="F310" s="184" t="str">
        <f t="shared" si="53"/>
        <v/>
      </c>
      <c r="G310" s="7"/>
      <c r="H310" s="7"/>
      <c r="I310" s="15" t="s">
        <v>10</v>
      </c>
      <c r="J310" s="7"/>
    </row>
    <row r="311" spans="1:11" ht="33.75">
      <c r="A311" s="7" t="s">
        <v>162</v>
      </c>
      <c r="B311" s="7" t="s">
        <v>9</v>
      </c>
      <c r="C311" s="19" t="s">
        <v>48</v>
      </c>
      <c r="D311" s="10">
        <f t="shared" si="51"/>
        <v>13</v>
      </c>
      <c r="E311" s="220">
        <f>IF(D310=D309,IF(AND(B311=Данные!$B$7,NOT(ISBLANK(C311)),OR(A311=$A$1,A311=Данные!$C$9)),E310+1,E310),IF(AND(B311=Данные!$B$7,NOT(ISBLANK(C311)),OR(A311=$A$1,A311=Данные!$C$9)),1,0))</f>
        <v>4</v>
      </c>
      <c r="F311" s="184" t="str">
        <f t="shared" si="53"/>
        <v>13.4</v>
      </c>
      <c r="G311" s="18" t="s">
        <v>212</v>
      </c>
      <c r="H311" s="18" t="s">
        <v>213</v>
      </c>
      <c r="I311" s="18" t="s">
        <v>122</v>
      </c>
      <c r="J311" s="7"/>
    </row>
    <row r="312" spans="1:11">
      <c r="A312" s="159" t="str">
        <f>A311</f>
        <v>ТМЦ</v>
      </c>
      <c r="B312" s="159" t="str">
        <f>B311</f>
        <v>Да</v>
      </c>
      <c r="C312" s="13"/>
      <c r="D312" s="8">
        <f t="shared" si="51"/>
        <v>13</v>
      </c>
      <c r="E312" s="220">
        <f>IF(D311=D310,IF(AND(B312=Данные!$B$7,NOT(ISBLANK(C312)),OR(A312=$A$1,A312=Данные!$C$9)),E311+1,E311),IF(AND(B312=Данные!$B$7,NOT(ISBLANK(C312)),OR(A312=$A$1,A312=Данные!$C$9)),1,0))</f>
        <v>4</v>
      </c>
      <c r="F312" s="184" t="str">
        <f t="shared" si="53"/>
        <v/>
      </c>
      <c r="G312" s="7"/>
      <c r="H312" s="7"/>
      <c r="I312" s="15" t="s">
        <v>9</v>
      </c>
      <c r="J312" s="7"/>
    </row>
    <row r="313" spans="1:11" ht="13.9" customHeight="1">
      <c r="A313" s="159" t="str">
        <f>A312</f>
        <v>ТМЦ</v>
      </c>
      <c r="B313" s="159" t="str">
        <f>B312</f>
        <v>Да</v>
      </c>
      <c r="C313" s="13"/>
      <c r="D313" s="8">
        <f t="shared" si="51"/>
        <v>13</v>
      </c>
      <c r="E313" s="220">
        <f>IF(D312=D311,IF(AND(B313=Данные!$B$7,NOT(ISBLANK(C313)),OR(A313=$A$1,A313=Данные!$C$9)),E312+1,E312),IF(AND(B313=Данные!$B$7,NOT(ISBLANK(C313)),OR(A313=$A$1,A313=Данные!$C$9)),1,0))</f>
        <v>4</v>
      </c>
      <c r="F313" s="184" t="str">
        <f t="shared" si="53"/>
        <v/>
      </c>
      <c r="G313" s="7"/>
      <c r="H313" s="7"/>
      <c r="I313" s="15" t="s">
        <v>10</v>
      </c>
      <c r="J313" s="7"/>
    </row>
    <row r="314" spans="1:11" ht="33.75">
      <c r="A314" s="7" t="s">
        <v>162</v>
      </c>
      <c r="B314" s="7" t="s">
        <v>9</v>
      </c>
      <c r="C314" s="19" t="s">
        <v>48</v>
      </c>
      <c r="D314" s="10">
        <f t="shared" si="51"/>
        <v>13</v>
      </c>
      <c r="E314" s="220">
        <f>IF(D313=D312,IF(AND(B314=Данные!$B$7,NOT(ISBLANK(C314)),OR(A314=$A$1,A314=Данные!$C$9)),E313+1,E313),IF(AND(B314=Данные!$B$7,NOT(ISBLANK(C314)),OR(A314=$A$1,A314=Данные!$C$9)),1,0))</f>
        <v>5</v>
      </c>
      <c r="F314" s="184" t="str">
        <f t="shared" si="53"/>
        <v>13.5</v>
      </c>
      <c r="G314" s="18" t="s">
        <v>214</v>
      </c>
      <c r="H314" s="18" t="s">
        <v>22</v>
      </c>
      <c r="I314" s="18" t="s">
        <v>122</v>
      </c>
      <c r="J314" s="7"/>
    </row>
    <row r="315" spans="1:11">
      <c r="A315" s="159" t="str">
        <f>A314</f>
        <v>ТМЦ</v>
      </c>
      <c r="B315" s="159" t="str">
        <f>B314</f>
        <v>Да</v>
      </c>
      <c r="C315" s="13"/>
      <c r="D315" s="8">
        <f t="shared" si="51"/>
        <v>13</v>
      </c>
      <c r="E315" s="220">
        <f>IF(D314=D313,IF(AND(B315=Данные!$B$7,NOT(ISBLANK(C315)),OR(A315=$A$1,A315=Данные!$C$9)),E314+1,E314),IF(AND(B315=Данные!$B$7,NOT(ISBLANK(C315)),OR(A315=$A$1,A315=Данные!$C$9)),1,0))</f>
        <v>5</v>
      </c>
      <c r="F315" s="184" t="str">
        <f t="shared" si="53"/>
        <v/>
      </c>
      <c r="G315" s="7"/>
      <c r="H315" s="7"/>
      <c r="I315" s="15" t="s">
        <v>9</v>
      </c>
      <c r="J315" s="7"/>
    </row>
    <row r="316" spans="1:11" ht="13.9" customHeight="1">
      <c r="A316" s="159" t="str">
        <f>A315</f>
        <v>ТМЦ</v>
      </c>
      <c r="B316" s="159" t="str">
        <f>B315</f>
        <v>Да</v>
      </c>
      <c r="C316" s="13"/>
      <c r="D316" s="8">
        <f t="shared" si="51"/>
        <v>13</v>
      </c>
      <c r="E316" s="220">
        <f>IF(D315=D314,IF(AND(B316=Данные!$B$7,NOT(ISBLANK(C316)),OR(A316=$A$1,A316=Данные!$C$9)),E315+1,E315),IF(AND(B316=Данные!$B$7,NOT(ISBLANK(C316)),OR(A316=$A$1,A316=Данные!$C$9)),1,0))</f>
        <v>5</v>
      </c>
      <c r="F316" s="184" t="str">
        <f t="shared" si="53"/>
        <v/>
      </c>
      <c r="G316" s="7"/>
      <c r="H316" s="7"/>
      <c r="I316" s="15" t="s">
        <v>10</v>
      </c>
      <c r="J316" s="7"/>
    </row>
    <row r="317" spans="1:11" ht="40.5" customHeight="1">
      <c r="A317" s="7" t="s">
        <v>162</v>
      </c>
      <c r="B317" s="7" t="s">
        <v>10</v>
      </c>
      <c r="C317" s="19" t="s">
        <v>48</v>
      </c>
      <c r="D317" s="10">
        <f t="shared" si="51"/>
        <v>13</v>
      </c>
      <c r="E317" s="220">
        <f>IF(D316=D315,IF(AND(B317=Данные!$B$7,NOT(ISBLANK(C317)),OR(A317=$A$1,A317=Данные!$C$9)),E316+1,E316),IF(AND(B317=Данные!$B$7,NOT(ISBLANK(C317)),OR(A317=$A$1,A317=Данные!$C$9)),1,0))</f>
        <v>5</v>
      </c>
      <c r="F317" s="184" t="str">
        <f t="shared" si="53"/>
        <v>13.5</v>
      </c>
      <c r="G317" s="18" t="s">
        <v>293</v>
      </c>
      <c r="H317" s="18" t="s">
        <v>294</v>
      </c>
      <c r="I317" s="18" t="s">
        <v>122</v>
      </c>
      <c r="J317" s="7"/>
      <c r="K317" s="249" t="s">
        <v>295</v>
      </c>
    </row>
    <row r="318" spans="1:11" ht="13.9" customHeight="1">
      <c r="A318" s="159" t="str">
        <f>A317</f>
        <v>ТМЦ</v>
      </c>
      <c r="B318" s="159" t="str">
        <f>B317</f>
        <v>Нет</v>
      </c>
      <c r="C318" s="13"/>
      <c r="D318" s="8">
        <f t="shared" si="51"/>
        <v>13</v>
      </c>
      <c r="E318" s="220">
        <f>IF(D317=D316,IF(AND(B318=Данные!$B$7,NOT(ISBLANK(C318)),OR(A318=$A$1,A318=Данные!$C$9)),E317+1,E317),IF(AND(B318=Данные!$B$7,NOT(ISBLANK(C318)),OR(A318=$A$1,A318=Данные!$C$9)),1,0))</f>
        <v>5</v>
      </c>
      <c r="F318" s="184" t="str">
        <f t="shared" si="53"/>
        <v/>
      </c>
      <c r="G318" s="7"/>
      <c r="H318" s="7"/>
      <c r="I318" s="15" t="s">
        <v>9</v>
      </c>
      <c r="J318" s="7"/>
    </row>
    <row r="319" spans="1:11" ht="13.9" customHeight="1">
      <c r="A319" s="159" t="str">
        <f>A318</f>
        <v>ТМЦ</v>
      </c>
      <c r="B319" s="159" t="str">
        <f>B318</f>
        <v>Нет</v>
      </c>
      <c r="C319" s="13"/>
      <c r="D319" s="8">
        <f t="shared" si="51"/>
        <v>13</v>
      </c>
      <c r="E319" s="220">
        <f>IF(D318=D317,IF(AND(B319=Данные!$B$7,NOT(ISBLANK(C319)),OR(A319=$A$1,A319=Данные!$C$9)),E318+1,E318),IF(AND(B319=Данные!$B$7,NOT(ISBLANK(C319)),OR(A319=$A$1,A319=Данные!$C$9)),1,0))</f>
        <v>5</v>
      </c>
      <c r="F319" s="184" t="str">
        <f t="shared" si="53"/>
        <v/>
      </c>
      <c r="G319" s="7"/>
      <c r="H319" s="7"/>
      <c r="I319" s="15" t="s">
        <v>10</v>
      </c>
      <c r="J319" s="7"/>
    </row>
    <row r="320" spans="1:11">
      <c r="A320" s="159" t="s">
        <v>163</v>
      </c>
      <c r="B320" s="7"/>
      <c r="C320" s="184"/>
      <c r="D320" s="9">
        <f>D316+1</f>
        <v>14</v>
      </c>
      <c r="E320" s="220">
        <f>IF(D319=D318,IF(AND(B320=Данные!$B$7,NOT(ISBLANK(C320)),OR(A320=$A$1,A320=Данные!$C$9)),E319+1,E319),IF(AND(B320=Данные!$B$7,NOT(ISBLANK(C320)),OR(A320=$A$1,A320=Данные!$C$9)),1,0))</f>
        <v>5</v>
      </c>
      <c r="F320" s="184">
        <f t="shared" si="53"/>
        <v>14</v>
      </c>
      <c r="G320" s="16" t="s">
        <v>23</v>
      </c>
      <c r="H320" s="16"/>
      <c r="I320" s="16"/>
      <c r="J320" s="7"/>
    </row>
    <row r="321" spans="1:10" ht="33.75" hidden="1">
      <c r="A321" s="7" t="s">
        <v>161</v>
      </c>
      <c r="B321" s="7" t="s">
        <v>9</v>
      </c>
      <c r="C321" s="19" t="s">
        <v>48</v>
      </c>
      <c r="D321" s="10">
        <f t="shared" si="51"/>
        <v>14</v>
      </c>
      <c r="E321" s="220">
        <f>IF(D320=D319,IF(AND(B321=Данные!$B$7,NOT(ISBLANK(C321)),OR(A321=$A$1,A321=Данные!$C$9)),E320+1,E320),IF(AND(B321=Данные!$B$7,NOT(ISBLANK(C321)),OR(A321=$A$1,A321=Данные!$C$9)),1,0))</f>
        <v>0</v>
      </c>
      <c r="F321" s="184" t="str">
        <f t="shared" si="53"/>
        <v>14.0</v>
      </c>
      <c r="G321" s="18" t="s">
        <v>93</v>
      </c>
      <c r="H321" s="18" t="s">
        <v>25</v>
      </c>
      <c r="I321" s="18" t="s">
        <v>92</v>
      </c>
      <c r="J321" s="7"/>
    </row>
    <row r="322" spans="1:10" ht="22.5" hidden="1">
      <c r="A322" s="159" t="str">
        <f t="shared" ref="A322:B325" si="54">A321</f>
        <v>СМР</v>
      </c>
      <c r="B322" s="159" t="str">
        <f t="shared" si="54"/>
        <v>Да</v>
      </c>
      <c r="C322" s="19"/>
      <c r="D322" s="8">
        <f t="shared" si="51"/>
        <v>14</v>
      </c>
      <c r="E322" s="220">
        <f>IF(D321=D320,IF(AND(B322=Данные!$B$7,NOT(ISBLANK(C322)),OR(A322=$A$1,A322=Данные!$C$9)),E321+1,E321),IF(AND(B322=Данные!$B$7,NOT(ISBLANK(C322)),OR(A322=$A$1,A322=Данные!$C$9)),1,0))</f>
        <v>0</v>
      </c>
      <c r="F322" s="184" t="str">
        <f t="shared" si="53"/>
        <v/>
      </c>
      <c r="G322" s="7"/>
      <c r="H322" s="7"/>
      <c r="I322" s="15" t="s">
        <v>85</v>
      </c>
      <c r="J322" s="7"/>
    </row>
    <row r="323" spans="1:10" hidden="1">
      <c r="A323" s="159" t="str">
        <f t="shared" si="54"/>
        <v>СМР</v>
      </c>
      <c r="B323" s="159" t="str">
        <f t="shared" si="54"/>
        <v>Да</v>
      </c>
      <c r="C323" s="19"/>
      <c r="D323" s="8">
        <f t="shared" si="51"/>
        <v>14</v>
      </c>
      <c r="E323" s="220">
        <f>IF(D322=D321,IF(AND(B323=Данные!$B$7,NOT(ISBLANK(C323)),OR(A323=$A$1,A323=Данные!$C$9)),E322+1,E322),IF(AND(B323=Данные!$B$7,NOT(ISBLANK(C323)),OR(A323=$A$1,A323=Данные!$C$9)),1,0))</f>
        <v>0</v>
      </c>
      <c r="F323" s="184" t="str">
        <f t="shared" si="49"/>
        <v/>
      </c>
      <c r="G323" s="7"/>
      <c r="H323" s="7"/>
      <c r="I323" s="15" t="s">
        <v>106</v>
      </c>
      <c r="J323" s="7"/>
    </row>
    <row r="324" spans="1:10" hidden="1">
      <c r="A324" s="159" t="str">
        <f t="shared" si="54"/>
        <v>СМР</v>
      </c>
      <c r="B324" s="159" t="str">
        <f t="shared" si="54"/>
        <v>Да</v>
      </c>
      <c r="C324" s="19"/>
      <c r="D324" s="8">
        <f t="shared" si="51"/>
        <v>14</v>
      </c>
      <c r="E324" s="220">
        <f>IF(D323=D322,IF(AND(B324=Данные!$B$7,NOT(ISBLANK(C324)),OR(A324=$A$1,A324=Данные!$C$9)),E323+1,E323),IF(AND(B324=Данные!$B$7,NOT(ISBLANK(C324)),OR(A324=$A$1,A324=Данные!$C$9)),1,0))</f>
        <v>0</v>
      </c>
      <c r="F324" s="184" t="str">
        <f t="shared" si="49"/>
        <v/>
      </c>
      <c r="G324" s="7"/>
      <c r="H324" s="7"/>
      <c r="I324" s="15" t="s">
        <v>107</v>
      </c>
      <c r="J324" s="7"/>
    </row>
    <row r="325" spans="1:10" hidden="1">
      <c r="A325" s="159" t="str">
        <f t="shared" si="54"/>
        <v>СМР</v>
      </c>
      <c r="B325" s="159" t="str">
        <f t="shared" si="54"/>
        <v>Да</v>
      </c>
      <c r="C325" s="19"/>
      <c r="D325" s="8">
        <f t="shared" si="51"/>
        <v>14</v>
      </c>
      <c r="E325" s="220">
        <f>IF(D324=D323,IF(AND(B325=Данные!$B$7,NOT(ISBLANK(C325)),OR(A325=$A$1,A325=Данные!$C$9)),E324+1,E324),IF(AND(B325=Данные!$B$7,NOT(ISBLANK(C325)),OR(A325=$A$1,A325=Данные!$C$9)),1,0))</f>
        <v>0</v>
      </c>
      <c r="F325" s="184" t="str">
        <f t="shared" si="49"/>
        <v/>
      </c>
      <c r="G325" s="7"/>
      <c r="H325" s="7"/>
      <c r="I325" s="15" t="s">
        <v>108</v>
      </c>
      <c r="J325" s="7"/>
    </row>
    <row r="326" spans="1:10" ht="56.25">
      <c r="A326" s="7" t="s">
        <v>163</v>
      </c>
      <c r="B326" s="7" t="s">
        <v>9</v>
      </c>
      <c r="C326" s="19" t="s">
        <v>48</v>
      </c>
      <c r="D326" s="10">
        <f>D325</f>
        <v>14</v>
      </c>
      <c r="E326" s="220">
        <f>IF(D325=D324,IF(AND(B326=Данные!$B$7,NOT(ISBLANK(C326)),OR(A326=$A$1,A326=Данные!$C$9)),E325+1,E325),IF(AND(B326=Данные!$B$7,NOT(ISBLANK(C326)),OR(A326=$A$1,A326=Данные!$C$9)),1,0))</f>
        <v>1</v>
      </c>
      <c r="F326" s="184" t="str">
        <f t="shared" si="49"/>
        <v>14.1</v>
      </c>
      <c r="G326" s="20" t="s">
        <v>16</v>
      </c>
      <c r="H326" s="20" t="s">
        <v>260</v>
      </c>
      <c r="I326" s="20" t="s">
        <v>122</v>
      </c>
      <c r="J326" s="7"/>
    </row>
    <row r="327" spans="1:10">
      <c r="A327" s="159" t="str">
        <f>A326</f>
        <v>общее</v>
      </c>
      <c r="B327" s="159" t="str">
        <f>B326</f>
        <v>Да</v>
      </c>
      <c r="C327" s="13"/>
      <c r="D327" s="8">
        <f t="shared" si="51"/>
        <v>14</v>
      </c>
      <c r="E327" s="220">
        <f>IF(D326=D325,IF(AND(B327=Данные!$B$7,NOT(ISBLANK(C327)),OR(A327=$A$1,A327=Данные!$C$9)),E326+1,E326),IF(AND(B327=Данные!$B$7,NOT(ISBLANK(C327)),OR(A327=$A$1,A327=Данные!$C$9)),1,0))</f>
        <v>1</v>
      </c>
      <c r="F327" s="184" t="str">
        <f>IF(D327=D326,IF(ISBLANK(G327),"",CONCATENATE(D327,".",E327)),D327)</f>
        <v/>
      </c>
      <c r="G327" s="7"/>
      <c r="H327" s="7"/>
      <c r="I327" s="15" t="s">
        <v>9</v>
      </c>
      <c r="J327" s="7"/>
    </row>
    <row r="328" spans="1:10">
      <c r="A328" s="159" t="str">
        <f>A327</f>
        <v>общее</v>
      </c>
      <c r="B328" s="159" t="str">
        <f>B327</f>
        <v>Да</v>
      </c>
      <c r="C328" s="13"/>
      <c r="D328" s="8">
        <f t="shared" si="51"/>
        <v>14</v>
      </c>
      <c r="E328" s="220">
        <f>IF(D327=D326,IF(AND(B328=Данные!$B$7,NOT(ISBLANK(C328)),OR(A328=$A$1,A328=Данные!$C$9)),E327+1,E327),IF(AND(B328=Данные!$B$7,NOT(ISBLANK(C328)),OR(A328=$A$1,A328=Данные!$C$9)),1,0))</f>
        <v>1</v>
      </c>
      <c r="F328" s="184" t="str">
        <f>IF(D328=D327,IF(ISBLANK(G328),"",CONCATENATE(D328,".",E328)),D328)</f>
        <v/>
      </c>
      <c r="G328" s="7"/>
      <c r="H328" s="7"/>
      <c r="I328" s="15" t="s">
        <v>10</v>
      </c>
      <c r="J328" s="7"/>
    </row>
    <row r="329" spans="1:10" ht="33.75">
      <c r="A329" s="7" t="s">
        <v>162</v>
      </c>
      <c r="B329" s="7" t="s">
        <v>9</v>
      </c>
      <c r="C329" s="19" t="s">
        <v>48</v>
      </c>
      <c r="D329" s="10">
        <f>D328</f>
        <v>14</v>
      </c>
      <c r="E329" s="220">
        <f>IF(D328=D327,IF(AND(B329=Данные!$B$7,NOT(ISBLANK(C329)),OR(A329=$A$1,A329=Данные!$C$9)),E328+1,E328),IF(AND(B329=Данные!$B$7,NOT(ISBLANK(C329)),OR(A329=$A$1,A329=Данные!$C$9)),1,0))</f>
        <v>2</v>
      </c>
      <c r="F329" s="184" t="str">
        <f t="shared" si="49"/>
        <v>14.2</v>
      </c>
      <c r="G329" s="20" t="s">
        <v>215</v>
      </c>
      <c r="H329" s="20" t="s">
        <v>25</v>
      </c>
      <c r="I329" s="18" t="s">
        <v>216</v>
      </c>
      <c r="J329" s="7"/>
    </row>
    <row r="330" spans="1:10">
      <c r="A330" s="159" t="str">
        <f>A329</f>
        <v>ТМЦ</v>
      </c>
      <c r="B330" s="159" t="str">
        <f>B329</f>
        <v>Да</v>
      </c>
      <c r="C330" s="13"/>
      <c r="D330" s="8">
        <f t="shared" si="51"/>
        <v>14</v>
      </c>
      <c r="E330" s="220">
        <f>IF(D329=D328,IF(AND(B330=Данные!$B$7,NOT(ISBLANK(C330)),OR(A330=$A$1,A330=Данные!$C$9)),E329+1,E329),IF(AND(B330=Данные!$B$7,NOT(ISBLANK(C330)),OR(A330=$A$1,A330=Данные!$C$9)),1,0))</f>
        <v>2</v>
      </c>
      <c r="F330" s="184" t="str">
        <f>IF(D330=D329,IF(ISBLANK(G330),"",CONCATENATE(D330,".",E330)),D330)</f>
        <v/>
      </c>
      <c r="G330" s="7"/>
      <c r="H330" s="7"/>
      <c r="I330" s="15" t="s">
        <v>9</v>
      </c>
      <c r="J330" s="7"/>
    </row>
    <row r="331" spans="1:10">
      <c r="A331" s="159" t="str">
        <f>A330</f>
        <v>ТМЦ</v>
      </c>
      <c r="B331" s="159" t="str">
        <f>B330</f>
        <v>Да</v>
      </c>
      <c r="C331" s="13"/>
      <c r="D331" s="8">
        <f t="shared" si="51"/>
        <v>14</v>
      </c>
      <c r="E331" s="220">
        <f>IF(D330=D329,IF(AND(B331=Данные!$B$7,NOT(ISBLANK(C331)),OR(A331=$A$1,A331=Данные!$C$9)),E330+1,E330),IF(AND(B331=Данные!$B$7,NOT(ISBLANK(C331)),OR(A331=$A$1,A331=Данные!$C$9)),1,0))</f>
        <v>2</v>
      </c>
      <c r="F331" s="184" t="str">
        <f>IF(D331=D330,IF(ISBLANK(G331),"",CONCATENATE(D331,".",E331)),D331)</f>
        <v/>
      </c>
      <c r="G331" s="7"/>
      <c r="H331" s="7"/>
      <c r="I331" s="15" t="s">
        <v>10</v>
      </c>
      <c r="J331" s="7"/>
    </row>
    <row r="332" spans="1:10" ht="33.75">
      <c r="A332" s="7" t="s">
        <v>162</v>
      </c>
      <c r="B332" s="7" t="s">
        <v>9</v>
      </c>
      <c r="C332" s="19" t="s">
        <v>48</v>
      </c>
      <c r="D332" s="10">
        <f>D331</f>
        <v>14</v>
      </c>
      <c r="E332" s="220">
        <f>IF(D331=D330,IF(AND(B332=Данные!$B$7,NOT(ISBLANK(C332)),OR(A332=$A$1,A332=Данные!$C$9)),E331+1,E331),IF(AND(B332=Данные!$B$7,NOT(ISBLANK(C332)),OR(A332=$A$1,A332=Данные!$C$9)),1,0))</f>
        <v>3</v>
      </c>
      <c r="F332" s="184" t="str">
        <f t="shared" si="49"/>
        <v>14.3</v>
      </c>
      <c r="G332" s="20" t="s">
        <v>217</v>
      </c>
      <c r="H332" s="20" t="s">
        <v>218</v>
      </c>
      <c r="I332" s="20" t="s">
        <v>122</v>
      </c>
      <c r="J332" s="7"/>
    </row>
    <row r="333" spans="1:10">
      <c r="A333" s="159" t="str">
        <f>A332</f>
        <v>ТМЦ</v>
      </c>
      <c r="B333" s="159" t="str">
        <f>B332</f>
        <v>Да</v>
      </c>
      <c r="C333" s="13"/>
      <c r="D333" s="8">
        <f t="shared" si="51"/>
        <v>14</v>
      </c>
      <c r="E333" s="220">
        <f>IF(D332=D331,IF(AND(B333=Данные!$B$7,NOT(ISBLANK(C333)),OR(A333=$A$1,A333=Данные!$C$9)),E332+1,E332),IF(AND(B333=Данные!$B$7,NOT(ISBLANK(C333)),OR(A333=$A$1,A333=Данные!$C$9)),1,0))</f>
        <v>3</v>
      </c>
      <c r="F333" s="184" t="str">
        <f t="shared" si="49"/>
        <v/>
      </c>
      <c r="G333" s="7"/>
      <c r="H333" s="7"/>
      <c r="I333" s="15" t="s">
        <v>9</v>
      </c>
      <c r="J333" s="7"/>
    </row>
    <row r="334" spans="1:10">
      <c r="A334" s="159" t="str">
        <f>A333</f>
        <v>ТМЦ</v>
      </c>
      <c r="B334" s="159" t="str">
        <f>B333</f>
        <v>Да</v>
      </c>
      <c r="C334" s="13"/>
      <c r="D334" s="8">
        <f t="shared" si="51"/>
        <v>14</v>
      </c>
      <c r="E334" s="220">
        <f>IF(D333=D332,IF(AND(B334=Данные!$B$7,NOT(ISBLANK(C334)),OR(A334=$A$1,A334=Данные!$C$9)),E333+1,E333),IF(AND(B334=Данные!$B$7,NOT(ISBLANK(C334)),OR(A334=$A$1,A334=Данные!$C$9)),1,0))</f>
        <v>3</v>
      </c>
      <c r="F334" s="184" t="str">
        <f t="shared" si="49"/>
        <v/>
      </c>
      <c r="G334" s="7"/>
      <c r="H334" s="7"/>
      <c r="I334" s="15" t="s">
        <v>10</v>
      </c>
      <c r="J334" s="7"/>
    </row>
    <row r="335" spans="1:10" ht="22.5">
      <c r="A335" s="7" t="s">
        <v>163</v>
      </c>
      <c r="B335" s="7" t="s">
        <v>9</v>
      </c>
      <c r="C335" s="19" t="s">
        <v>48</v>
      </c>
      <c r="D335" s="10">
        <f t="shared" si="51"/>
        <v>14</v>
      </c>
      <c r="E335" s="220">
        <f>IF(D334=D333,IF(AND(B335=Данные!$B$7,NOT(ISBLANK(C335)),OR(A335=$A$1,A335=Данные!$C$9)),E334+1,E334),IF(AND(B335=Данные!$B$7,NOT(ISBLANK(C335)),OR(A335=$A$1,A335=Данные!$C$9)),1,0))</f>
        <v>4</v>
      </c>
      <c r="F335" s="184" t="str">
        <f t="shared" si="49"/>
        <v>14.4</v>
      </c>
      <c r="G335" s="18" t="s">
        <v>109</v>
      </c>
      <c r="H335" s="18" t="s">
        <v>140</v>
      </c>
      <c r="I335" s="18" t="s">
        <v>122</v>
      </c>
      <c r="J335" s="7"/>
    </row>
    <row r="336" spans="1:10">
      <c r="A336" s="159" t="s">
        <v>163</v>
      </c>
      <c r="B336" s="7"/>
      <c r="C336" s="184"/>
      <c r="D336" s="9">
        <f>D335+1</f>
        <v>15</v>
      </c>
      <c r="E336" s="220">
        <f>IF(D335=D334,IF(AND(B336=Данные!$B$7,NOT(ISBLANK(C336)),OR(A336=$A$1,A336=Данные!$C$9)),E335+1,E335),IF(AND(B336=Данные!$B$7,NOT(ISBLANK(C336)),OR(A336=$A$1,A336=Данные!$C$9)),1,0))</f>
        <v>4</v>
      </c>
      <c r="F336" s="184">
        <f t="shared" si="49"/>
        <v>15</v>
      </c>
      <c r="G336" s="16" t="s">
        <v>74</v>
      </c>
      <c r="H336" s="16"/>
      <c r="I336" s="16"/>
      <c r="J336" s="7"/>
    </row>
    <row r="337" spans="1:10" ht="33.75">
      <c r="A337" s="7" t="s">
        <v>163</v>
      </c>
      <c r="B337" s="7" t="s">
        <v>10</v>
      </c>
      <c r="C337" s="7" t="s">
        <v>48</v>
      </c>
      <c r="D337" s="10">
        <f t="shared" si="51"/>
        <v>15</v>
      </c>
      <c r="E337" s="220">
        <f>IF(D336=D335,IF(AND(B337=Данные!$B$7,NOT(ISBLANK(C337)),OR(A337=$A$1,A337=Данные!$C$9)),E336+1,E336),IF(AND(B337=Данные!$B$7,NOT(ISBLANK(C337)),OR(A337=$A$1,A337=Данные!$C$9)),1,0))</f>
        <v>0</v>
      </c>
      <c r="F337" s="184" t="str">
        <f t="shared" si="49"/>
        <v>15.0</v>
      </c>
      <c r="G337" s="18" t="s">
        <v>24</v>
      </c>
      <c r="H337" s="18" t="s">
        <v>22</v>
      </c>
      <c r="I337" s="18" t="s">
        <v>122</v>
      </c>
      <c r="J337" s="7"/>
    </row>
    <row r="338" spans="1:10" ht="33.75">
      <c r="A338" s="7" t="s">
        <v>163</v>
      </c>
      <c r="B338" s="7" t="s">
        <v>9</v>
      </c>
      <c r="C338" s="19" t="s">
        <v>48</v>
      </c>
      <c r="D338" s="10">
        <f>D337</f>
        <v>15</v>
      </c>
      <c r="E338" s="220">
        <f>IF(D337=D336,IF(AND(B338=Данные!$B$7,NOT(ISBLANK(C338)),OR(A338=$A$1,A338=Данные!$C$9)),E337+1,E337),IF(AND(B338=Данные!$B$7,NOT(ISBLANK(C338)),OR(A338=$A$1,A338=Данные!$C$9)),1,0))</f>
        <v>1</v>
      </c>
      <c r="F338" s="184" t="str">
        <f t="shared" si="49"/>
        <v>15.1</v>
      </c>
      <c r="G338" s="20" t="s">
        <v>12</v>
      </c>
      <c r="H338" s="18" t="s">
        <v>25</v>
      </c>
      <c r="I338" s="18" t="s">
        <v>31</v>
      </c>
      <c r="J338" s="7"/>
    </row>
    <row r="339" spans="1:10">
      <c r="A339" s="159" t="str">
        <f>A338</f>
        <v>общее</v>
      </c>
      <c r="B339" s="159" t="str">
        <f>B338</f>
        <v>Да</v>
      </c>
      <c r="C339" s="13"/>
      <c r="D339" s="8">
        <f t="shared" si="51"/>
        <v>15</v>
      </c>
      <c r="E339" s="220">
        <f>IF(D338=D337,IF(AND(B339=Данные!$B$7,NOT(ISBLANK(C339)),OR(A339=$A$1,A339=Данные!$C$9)),E338+1,E338),IF(AND(B339=Данные!$B$7,NOT(ISBLANK(C339)),OR(A339=$A$1,A339=Данные!$C$9)),1,0))</f>
        <v>1</v>
      </c>
      <c r="F339" s="184" t="str">
        <f>IF(D339=D338,IF(ISBLANK(G339),"",CONCATENATE(D339,".",E339)),D339)</f>
        <v/>
      </c>
      <c r="G339" s="7"/>
      <c r="H339" s="7"/>
      <c r="I339" s="15" t="s">
        <v>9</v>
      </c>
      <c r="J339" s="7"/>
    </row>
    <row r="340" spans="1:10">
      <c r="A340" s="159" t="str">
        <f>A339</f>
        <v>общее</v>
      </c>
      <c r="B340" s="159" t="str">
        <f>B339</f>
        <v>Да</v>
      </c>
      <c r="C340" s="13"/>
      <c r="D340" s="8">
        <f t="shared" si="51"/>
        <v>15</v>
      </c>
      <c r="E340" s="220">
        <f>IF(D339=D338,IF(AND(B340=Данные!$B$7,NOT(ISBLANK(C340)),OR(A340=$A$1,A340=Данные!$C$9)),E339+1,E339),IF(AND(B340=Данные!$B$7,NOT(ISBLANK(C340)),OR(A340=$A$1,A340=Данные!$C$9)),1,0))</f>
        <v>1</v>
      </c>
      <c r="F340" s="184" t="str">
        <f>IF(D340=D339,IF(ISBLANK(G340),"",CONCATENATE(D340,".",E340)),D340)</f>
        <v/>
      </c>
      <c r="G340" s="7"/>
      <c r="H340" s="7"/>
      <c r="I340" s="15" t="s">
        <v>10</v>
      </c>
      <c r="J340" s="7"/>
    </row>
    <row r="341" spans="1:10" ht="22.5">
      <c r="A341" s="7" t="s">
        <v>163</v>
      </c>
      <c r="B341" s="7" t="s">
        <v>9</v>
      </c>
      <c r="C341" s="7" t="s">
        <v>48</v>
      </c>
      <c r="D341" s="10">
        <f>D340</f>
        <v>15</v>
      </c>
      <c r="E341" s="220">
        <f>IF(D340=D339,IF(AND(B341=Данные!$B$7,NOT(ISBLANK(C341)),OR(A341=$A$1,A341=Данные!$C$9)),E340+1,E340),IF(AND(B341=Данные!$B$7,NOT(ISBLANK(C341)),OR(A341=$A$1,A341=Данные!$C$9)),1,0))</f>
        <v>2</v>
      </c>
      <c r="F341" s="184" t="str">
        <f t="shared" si="49"/>
        <v>15.2</v>
      </c>
      <c r="G341" s="18" t="s">
        <v>62</v>
      </c>
      <c r="H341" s="18" t="s">
        <v>63</v>
      </c>
      <c r="I341" s="18" t="s">
        <v>31</v>
      </c>
      <c r="J341" s="7"/>
    </row>
    <row r="342" spans="1:10" ht="22.5">
      <c r="A342" s="159" t="str">
        <f t="shared" ref="A342:B344" si="55">A341</f>
        <v>общее</v>
      </c>
      <c r="B342" s="159" t="str">
        <f t="shared" si="55"/>
        <v>Да</v>
      </c>
      <c r="C342" s="13"/>
      <c r="D342" s="8">
        <f t="shared" si="51"/>
        <v>15</v>
      </c>
      <c r="E342" s="220">
        <f>IF(D341=D340,IF(AND(B342=Данные!$B$7,NOT(ISBLANK(C342)),OR(A342=$A$1,A342=Данные!$C$9)),E341+1,E341),IF(AND(B342=Данные!$B$7,NOT(ISBLANK(C342)),OR(A342=$A$1,A342=Данные!$C$9)),1,0))</f>
        <v>2</v>
      </c>
      <c r="F342" s="184" t="str">
        <f t="shared" si="49"/>
        <v>15.2</v>
      </c>
      <c r="G342" s="159" t="s">
        <v>262</v>
      </c>
      <c r="H342" s="7"/>
      <c r="I342" s="15" t="s">
        <v>138</v>
      </c>
      <c r="J342" s="7"/>
    </row>
    <row r="343" spans="1:10" ht="22.5">
      <c r="A343" s="159" t="str">
        <f t="shared" si="55"/>
        <v>общее</v>
      </c>
      <c r="B343" s="159" t="str">
        <f t="shared" si="55"/>
        <v>Да</v>
      </c>
      <c r="C343" s="13"/>
      <c r="D343" s="8">
        <f t="shared" si="51"/>
        <v>15</v>
      </c>
      <c r="E343" s="220">
        <f>IF(D342=D341,IF(AND(B343=Данные!$B$7,NOT(ISBLANK(C343)),OR(A343=$A$1,A343=Данные!$C$9)),E342+1,E342),IF(AND(B343=Данные!$B$7,NOT(ISBLANK(C343)),OR(A343=$A$1,A343=Данные!$C$9)),1,0))</f>
        <v>2</v>
      </c>
      <c r="F343" s="184" t="str">
        <f t="shared" si="49"/>
        <v/>
      </c>
      <c r="G343" s="7"/>
      <c r="H343" s="7"/>
      <c r="I343" s="15" t="s">
        <v>139</v>
      </c>
      <c r="J343" s="7"/>
    </row>
    <row r="344" spans="1:10">
      <c r="A344" s="159" t="str">
        <f t="shared" si="55"/>
        <v>общее</v>
      </c>
      <c r="B344" s="159" t="str">
        <f t="shared" si="55"/>
        <v>Да</v>
      </c>
      <c r="C344" s="13"/>
      <c r="D344" s="8">
        <f>D343</f>
        <v>15</v>
      </c>
      <c r="E344" s="220">
        <f>IF(D343=D342,IF(AND(B344=Данные!$B$7,NOT(ISBLANK(C344)),OR(A344=$A$1,A344=Данные!$C$9)),E343+1,E343),IF(AND(B344=Данные!$B$7,NOT(ISBLANK(C344)),OR(A344=$A$1,A344=Данные!$C$9)),1,0))</f>
        <v>2</v>
      </c>
      <c r="F344" s="184" t="str">
        <f t="shared" si="49"/>
        <v/>
      </c>
      <c r="G344" s="7"/>
      <c r="H344" s="7"/>
      <c r="I344" s="15"/>
      <c r="J344" s="7"/>
    </row>
    <row r="345" spans="1:10">
      <c r="A345" s="159" t="s">
        <v>163</v>
      </c>
      <c r="B345" s="7"/>
      <c r="C345" s="184"/>
      <c r="D345" s="9">
        <f>D344+1</f>
        <v>16</v>
      </c>
      <c r="E345" s="220">
        <f>IF(D344=D343,IF(AND(B345=Данные!$B$7,NOT(ISBLANK(C345)),OR(A345=$A$1,A345=Данные!$C$9)),E344+1,E344),IF(AND(B345=Данные!$B$7,NOT(ISBLANK(C345)),OR(A345=$A$1,A345=Данные!$C$9)),1,0))</f>
        <v>2</v>
      </c>
      <c r="F345" s="184">
        <f t="shared" si="49"/>
        <v>16</v>
      </c>
      <c r="G345" s="16" t="s">
        <v>164</v>
      </c>
      <c r="H345" s="16"/>
      <c r="I345" s="16"/>
      <c r="J345" s="7"/>
    </row>
    <row r="346" spans="1:10" ht="45">
      <c r="A346" s="7" t="s">
        <v>163</v>
      </c>
      <c r="B346" s="7" t="s">
        <v>9</v>
      </c>
      <c r="C346" s="7" t="s">
        <v>48</v>
      </c>
      <c r="D346" s="10">
        <f>D345</f>
        <v>16</v>
      </c>
      <c r="E346" s="220">
        <f>IF(D345=D344,IF(AND(B346=Данные!$B$7,NOT(ISBLANK(C346)),OR(A346=$A$1,A346=Данные!$C$9)),E345+1,E345),IF(AND(B346=Данные!$B$7,NOT(ISBLANK(C346)),OR(A346=$A$1,A346=Данные!$C$9)),1,0))</f>
        <v>1</v>
      </c>
      <c r="F346" s="184" t="str">
        <f t="shared" si="49"/>
        <v>16.1</v>
      </c>
      <c r="G346" s="18" t="s">
        <v>319</v>
      </c>
      <c r="H346" s="18" t="s">
        <v>320</v>
      </c>
      <c r="I346" s="18" t="s">
        <v>122</v>
      </c>
      <c r="J346" s="7"/>
    </row>
    <row r="347" spans="1:10" ht="13.9" customHeight="1">
      <c r="A347" s="159" t="str">
        <f>A346</f>
        <v>общее</v>
      </c>
      <c r="B347" s="159" t="str">
        <f>B346</f>
        <v>Да</v>
      </c>
      <c r="C347" s="13"/>
      <c r="D347" s="8">
        <f t="shared" si="51"/>
        <v>16</v>
      </c>
      <c r="E347" s="220">
        <f>IF(D346=D345,IF(AND(B347=Данные!$B$7,NOT(ISBLANK(C347)),OR(A347=$A$1,A347=Данные!$C$9)),E346+1,E346),IF(AND(B347=Данные!$B$7,NOT(ISBLANK(C347)),OR(A347=$A$1,A347=Данные!$C$9)),1,0))</f>
        <v>1</v>
      </c>
      <c r="F347" s="184" t="str">
        <f t="shared" si="49"/>
        <v/>
      </c>
      <c r="G347" s="7"/>
      <c r="H347" s="7"/>
      <c r="I347" s="15" t="s">
        <v>9</v>
      </c>
      <c r="J347" s="7"/>
    </row>
    <row r="348" spans="1:10">
      <c r="A348" s="159" t="str">
        <f>A347</f>
        <v>общее</v>
      </c>
      <c r="B348" s="159" t="str">
        <f>B347</f>
        <v>Да</v>
      </c>
      <c r="C348" s="13"/>
      <c r="D348" s="8">
        <f t="shared" si="51"/>
        <v>16</v>
      </c>
      <c r="E348" s="220">
        <f>IF(D347=D346,IF(AND(B348=Данные!$B$7,NOT(ISBLANK(C348)),OR(A348=$A$1,A348=Данные!$C$9)),E347+1,E347),IF(AND(B348=Данные!$B$7,NOT(ISBLANK(C348)),OR(A348=$A$1,A348=Данные!$C$9)),1,0))</f>
        <v>1</v>
      </c>
      <c r="F348" s="184" t="str">
        <f t="shared" si="49"/>
        <v/>
      </c>
      <c r="G348" s="7"/>
      <c r="H348" s="7"/>
      <c r="I348" s="15" t="s">
        <v>10</v>
      </c>
      <c r="J348" s="7"/>
    </row>
    <row r="349" spans="1:10" ht="45">
      <c r="A349" s="7" t="s">
        <v>163</v>
      </c>
      <c r="B349" s="7" t="s">
        <v>9</v>
      </c>
      <c r="C349" s="7" t="s">
        <v>48</v>
      </c>
      <c r="D349" s="10">
        <f t="shared" ref="D349:D355" si="56">D348</f>
        <v>16</v>
      </c>
      <c r="E349" s="220">
        <f>IF(D348=D347,IF(AND(B349=Данные!$B$7,NOT(ISBLANK(C349)),OR(A349=$A$1,A349=Данные!$C$9)),E348+1,E348),IF(AND(B349=Данные!$B$7,NOT(ISBLANK(C349)),OR(A349=$A$1,A349=Данные!$C$9)),1,0))</f>
        <v>2</v>
      </c>
      <c r="F349" s="184" t="str">
        <f t="shared" si="49"/>
        <v>16.2</v>
      </c>
      <c r="G349" s="18" t="s">
        <v>165</v>
      </c>
      <c r="H349" s="18" t="s">
        <v>206</v>
      </c>
      <c r="I349" s="18" t="s">
        <v>122</v>
      </c>
      <c r="J349" s="7"/>
    </row>
    <row r="350" spans="1:10">
      <c r="A350" s="159" t="str">
        <f>A349</f>
        <v>общее</v>
      </c>
      <c r="B350" s="159" t="str">
        <f>B349</f>
        <v>Да</v>
      </c>
      <c r="C350" s="13"/>
      <c r="D350" s="8">
        <f t="shared" si="56"/>
        <v>16</v>
      </c>
      <c r="E350" s="220">
        <f>IF(D349=D348,IF(AND(B350=Данные!$B$7,NOT(ISBLANK(C350)),OR(A350=$A$1,A350=Данные!$C$9)),E349+1,E349),IF(AND(B350=Данные!$B$7,NOT(ISBLANK(C350)),OR(A350=$A$1,A350=Данные!$C$9)),1,0))</f>
        <v>2</v>
      </c>
      <c r="F350" s="184" t="str">
        <f t="shared" si="49"/>
        <v/>
      </c>
      <c r="G350" s="7"/>
      <c r="H350" s="7"/>
      <c r="I350" s="15" t="s">
        <v>9</v>
      </c>
      <c r="J350" s="7"/>
    </row>
    <row r="351" spans="1:10">
      <c r="A351" s="159" t="str">
        <f>A350</f>
        <v>общее</v>
      </c>
      <c r="B351" s="159" t="str">
        <f>B350</f>
        <v>Да</v>
      </c>
      <c r="C351" s="13"/>
      <c r="D351" s="8">
        <f t="shared" si="56"/>
        <v>16</v>
      </c>
      <c r="E351" s="220">
        <f>IF(D350=D349,IF(AND(B351=Данные!$B$7,NOT(ISBLANK(C351)),OR(A351=$A$1,A351=Данные!$C$9)),E350+1,E350),IF(AND(B351=Данные!$B$7,NOT(ISBLANK(C351)),OR(A351=$A$1,A351=Данные!$C$9)),1,0))</f>
        <v>2</v>
      </c>
      <c r="F351" s="184" t="str">
        <f t="shared" si="49"/>
        <v/>
      </c>
      <c r="G351" s="7"/>
      <c r="H351" s="7"/>
      <c r="I351" s="15" t="s">
        <v>10</v>
      </c>
      <c r="J351" s="7"/>
    </row>
    <row r="352" spans="1:10" ht="33.75" hidden="1">
      <c r="A352" s="7" t="s">
        <v>161</v>
      </c>
      <c r="B352" s="7" t="s">
        <v>9</v>
      </c>
      <c r="C352" s="7" t="s">
        <v>48</v>
      </c>
      <c r="D352" s="10">
        <f t="shared" si="56"/>
        <v>16</v>
      </c>
      <c r="E352" s="220">
        <f>IF(D351=D350,IF(AND(B352=Данные!$B$7,NOT(ISBLANK(C352)),OR(A352=$A$1,A352=Данные!$C$9)),E351+1,E351),IF(AND(B352=Данные!$B$7,NOT(ISBLANK(C352)),OR(A352=$A$1,A352=Данные!$C$9)),1,0))</f>
        <v>2</v>
      </c>
      <c r="F352" s="184" t="str">
        <f t="shared" si="49"/>
        <v>16.2</v>
      </c>
      <c r="G352" s="18" t="s">
        <v>114</v>
      </c>
      <c r="H352" s="18" t="s">
        <v>25</v>
      </c>
      <c r="I352" s="18" t="s">
        <v>31</v>
      </c>
      <c r="J352" s="7"/>
    </row>
    <row r="353" spans="1:11" ht="33.75">
      <c r="A353" s="7" t="s">
        <v>162</v>
      </c>
      <c r="B353" s="7" t="s">
        <v>9</v>
      </c>
      <c r="C353" s="7" t="s">
        <v>48</v>
      </c>
      <c r="D353" s="10">
        <f t="shared" si="56"/>
        <v>16</v>
      </c>
      <c r="E353" s="220">
        <f>IF(D352=D351,IF(AND(B353=Данные!$B$7,NOT(ISBLANK(C353)),OR(A353=$A$1,A353=Данные!$C$9)),E352+1,E352),IF(AND(B353=Данные!$B$7,NOT(ISBLANK(C353)),OR(A353=$A$1,A353=Данные!$C$9)),1,0))</f>
        <v>3</v>
      </c>
      <c r="F353" s="184" t="str">
        <f t="shared" si="49"/>
        <v>16.3</v>
      </c>
      <c r="G353" s="18" t="s">
        <v>166</v>
      </c>
      <c r="H353" s="18" t="s">
        <v>25</v>
      </c>
      <c r="I353" s="18" t="s">
        <v>185</v>
      </c>
      <c r="J353" s="7"/>
    </row>
    <row r="354" spans="1:11">
      <c r="A354" s="159" t="str">
        <f t="shared" ref="A354:B356" si="57">A353</f>
        <v>ТМЦ</v>
      </c>
      <c r="B354" s="159" t="str">
        <f t="shared" si="57"/>
        <v>Да</v>
      </c>
      <c r="C354" s="13"/>
      <c r="D354" s="8">
        <f t="shared" si="56"/>
        <v>16</v>
      </c>
      <c r="E354" s="220">
        <f>IF(D353=D352,IF(AND(B354=Данные!$B$7,NOT(ISBLANK(C354)),OR(A354=$A$1,A354=Данные!$C$9)),E353+1,E353),IF(AND(B354=Данные!$B$7,NOT(ISBLANK(C354)),OR(A354=$A$1,A354=Данные!$C$9)),1,0))</f>
        <v>3</v>
      </c>
      <c r="F354" s="184" t="str">
        <f t="shared" si="49"/>
        <v/>
      </c>
      <c r="G354" s="7"/>
      <c r="H354" s="7"/>
      <c r="I354" s="15" t="s">
        <v>167</v>
      </c>
      <c r="J354" s="7"/>
    </row>
    <row r="355" spans="1:11" ht="33.75">
      <c r="A355" s="159" t="str">
        <f t="shared" si="57"/>
        <v>ТМЦ</v>
      </c>
      <c r="B355" s="159" t="str">
        <f t="shared" si="57"/>
        <v>Да</v>
      </c>
      <c r="C355" s="13"/>
      <c r="D355" s="8">
        <f t="shared" si="56"/>
        <v>16</v>
      </c>
      <c r="E355" s="220">
        <f>IF(D354=D353,IF(AND(B355=Данные!$B$7,NOT(ISBLANK(C355)),OR(A355=$A$1,A355=Данные!$C$9)),E354+1,E354),IF(AND(B355=Данные!$B$7,NOT(ISBLANK(C355)),OR(A355=$A$1,A355=Данные!$C$9)),1,0))</f>
        <v>3</v>
      </c>
      <c r="F355" s="184" t="str">
        <f t="shared" si="49"/>
        <v/>
      </c>
      <c r="G355" s="7"/>
      <c r="H355" s="7"/>
      <c r="I355" s="15" t="s">
        <v>168</v>
      </c>
      <c r="J355" s="7"/>
    </row>
    <row r="356" spans="1:11" ht="33.75">
      <c r="A356" s="159" t="str">
        <f t="shared" si="57"/>
        <v>ТМЦ</v>
      </c>
      <c r="B356" s="159" t="str">
        <f t="shared" si="57"/>
        <v>Да</v>
      </c>
      <c r="C356" s="13"/>
      <c r="D356" s="8">
        <f>D354</f>
        <v>16</v>
      </c>
      <c r="E356" s="220">
        <f>IF(D355=D354,IF(AND(B356=Данные!$B$7,NOT(ISBLANK(C356)),OR(A356=$A$1,A356=Данные!$C$9)),E355+1,E355),IF(AND(B356=Данные!$B$7,NOT(ISBLANK(C356)),OR(A356=$A$1,A356=Данные!$C$9)),1,0))</f>
        <v>3</v>
      </c>
      <c r="F356" s="184" t="str">
        <f t="shared" si="49"/>
        <v/>
      </c>
      <c r="G356" s="7"/>
      <c r="H356" s="7"/>
      <c r="I356" s="15" t="s">
        <v>169</v>
      </c>
      <c r="J356" s="7"/>
    </row>
    <row r="357" spans="1:11" ht="33.75" hidden="1">
      <c r="A357" s="7" t="s">
        <v>161</v>
      </c>
      <c r="B357" s="7" t="s">
        <v>9</v>
      </c>
      <c r="C357" s="7" t="s">
        <v>48</v>
      </c>
      <c r="D357" s="10">
        <f>D356</f>
        <v>16</v>
      </c>
      <c r="E357" s="220">
        <f>IF(D356=D355,IF(AND(B357=Данные!$B$7,NOT(ISBLANK(C357)),OR(A357=$A$1,A357=Данные!$C$9)),E356+1,E356),IF(AND(B357=Данные!$B$7,NOT(ISBLANK(C357)),OR(A357=$A$1,A357=Данные!$C$9)),1,0))</f>
        <v>3</v>
      </c>
      <c r="F357" s="184" t="str">
        <f t="shared" si="49"/>
        <v>16.3</v>
      </c>
      <c r="G357" s="18" t="s">
        <v>170</v>
      </c>
      <c r="H357" s="18" t="s">
        <v>25</v>
      </c>
      <c r="I357" s="18" t="s">
        <v>31</v>
      </c>
      <c r="J357" s="7"/>
    </row>
    <row r="358" spans="1:11" hidden="1">
      <c r="A358" s="159" t="str">
        <f>A357</f>
        <v>СМР</v>
      </c>
      <c r="B358" s="159" t="str">
        <f>B357</f>
        <v>Да</v>
      </c>
      <c r="C358" s="13"/>
      <c r="D358" s="8">
        <f>D357</f>
        <v>16</v>
      </c>
      <c r="E358" s="220">
        <f>IF(D357=D356,IF(AND(B358=Данные!$B$7,NOT(ISBLANK(C358)),OR(A358=$A$1,A358=Данные!$C$9)),E357+1,E357),IF(AND(B358=Данные!$B$7,NOT(ISBLANK(C358)),OR(A358=$A$1,A358=Данные!$C$9)),1,0))</f>
        <v>3</v>
      </c>
      <c r="F358" s="184" t="str">
        <f t="shared" si="49"/>
        <v/>
      </c>
      <c r="G358" s="7"/>
      <c r="H358" s="7"/>
      <c r="I358" s="15" t="s">
        <v>9</v>
      </c>
      <c r="J358" s="7"/>
    </row>
    <row r="359" spans="1:11" hidden="1">
      <c r="A359" s="159" t="str">
        <f>A358</f>
        <v>СМР</v>
      </c>
      <c r="B359" s="159" t="str">
        <f>B358</f>
        <v>Да</v>
      </c>
      <c r="C359" s="13"/>
      <c r="D359" s="8">
        <f>D358</f>
        <v>16</v>
      </c>
      <c r="E359" s="220">
        <f>IF(D358=D357,IF(AND(B359=Данные!$B$7,NOT(ISBLANK(C359)),OR(A359=$A$1,A359=Данные!$C$9)),E358+1,E358),IF(AND(B359=Данные!$B$7,NOT(ISBLANK(C359)),OR(A359=$A$1,A359=Данные!$C$9)),1,0))</f>
        <v>3</v>
      </c>
      <c r="F359" s="184" t="str">
        <f t="shared" si="49"/>
        <v/>
      </c>
      <c r="G359" s="7"/>
      <c r="H359" s="7"/>
      <c r="I359" s="15" t="s">
        <v>10</v>
      </c>
      <c r="J359" s="7"/>
    </row>
    <row r="360" spans="1:11" ht="33.75">
      <c r="A360" s="7" t="s">
        <v>163</v>
      </c>
      <c r="B360" s="7" t="s">
        <v>10</v>
      </c>
      <c r="C360" s="7" t="s">
        <v>48</v>
      </c>
      <c r="D360" s="10">
        <f>D359</f>
        <v>16</v>
      </c>
      <c r="E360" s="220">
        <f>IF(D359=D358,IF(AND(B360=Данные!$B$7,NOT(ISBLANK(C360)),OR(A360=$A$1,A360=Данные!$C$9)),E359+1,E359),IF(AND(B360=Данные!$B$7,NOT(ISBLANK(C360)),OR(A360=$A$1,A360=Данные!$C$9)),1,0))</f>
        <v>3</v>
      </c>
      <c r="F360" s="184" t="str">
        <f t="shared" si="49"/>
        <v>16.3</v>
      </c>
      <c r="G360" s="18" t="s">
        <v>171</v>
      </c>
      <c r="H360" s="18" t="s">
        <v>25</v>
      </c>
      <c r="I360" s="18" t="s">
        <v>274</v>
      </c>
      <c r="J360" s="7"/>
      <c r="K360" s="249" t="s">
        <v>296</v>
      </c>
    </row>
    <row r="361" spans="1:11" ht="33.75">
      <c r="A361" s="7" t="s">
        <v>162</v>
      </c>
      <c r="B361" s="7" t="s">
        <v>9</v>
      </c>
      <c r="C361" s="7" t="s">
        <v>48</v>
      </c>
      <c r="D361" s="10">
        <f>D360</f>
        <v>16</v>
      </c>
      <c r="E361" s="220">
        <f>IF(D360=D359,IF(AND(B361=Данные!$B$7,NOT(ISBLANK(C361)),OR(A361=$A$1,A361=Данные!$C$9)),E360+1,E360),IF(AND(B361=Данные!$B$7,NOT(ISBLANK(C361)),OR(A361=$A$1,A361=Данные!$C$9)),1,0))</f>
        <v>4</v>
      </c>
      <c r="F361" s="184" t="str">
        <f t="shared" si="49"/>
        <v>16.4</v>
      </c>
      <c r="G361" s="18" t="s">
        <v>264</v>
      </c>
      <c r="H361" s="18" t="s">
        <v>25</v>
      </c>
      <c r="I361" s="18" t="s">
        <v>31</v>
      </c>
      <c r="J361" s="7"/>
    </row>
    <row r="362" spans="1:11">
      <c r="A362" s="159" t="s">
        <v>163</v>
      </c>
      <c r="B362" s="7"/>
      <c r="C362" s="184"/>
      <c r="D362" s="9">
        <f>D352+1</f>
        <v>17</v>
      </c>
      <c r="E362" s="220">
        <f>IF(D361=D360,IF(AND(B362=Данные!$B$7,NOT(ISBLANK(C362)),OR(A362=$A$1,A362=Данные!$C$9)),E361+1,E361),IF(AND(B362=Данные!$B$7,NOT(ISBLANK(C362)),OR(A362=$A$1,A362=Данные!$C$9)),1,0))</f>
        <v>4</v>
      </c>
      <c r="F362" s="184">
        <f t="shared" si="49"/>
        <v>17</v>
      </c>
      <c r="G362" s="16" t="s">
        <v>79</v>
      </c>
      <c r="H362" s="16"/>
      <c r="I362" s="16"/>
      <c r="J362" s="7"/>
    </row>
    <row r="363" spans="1:11" ht="13.9" customHeight="1">
      <c r="A363" s="7" t="s">
        <v>163</v>
      </c>
      <c r="B363" s="7" t="s">
        <v>9</v>
      </c>
      <c r="C363" s="7" t="s">
        <v>48</v>
      </c>
      <c r="D363" s="10">
        <f t="shared" si="51"/>
        <v>17</v>
      </c>
      <c r="E363" s="220">
        <f>IF(D362=D361,IF(AND(B363=Данные!$B$7,NOT(ISBLANK(C363)),OR(A363=$A$1,A363=Данные!$C$9)),E362+1,E362),IF(AND(B363=Данные!$B$7,NOT(ISBLANK(C363)),OR(A363=$A$1,A363=Данные!$C$9)),1,0))</f>
        <v>1</v>
      </c>
      <c r="F363" s="184" t="str">
        <f t="shared" si="49"/>
        <v>17.1</v>
      </c>
      <c r="G363" s="18" t="s">
        <v>80</v>
      </c>
      <c r="H363" s="18"/>
      <c r="I363" s="18"/>
      <c r="J363" s="7"/>
    </row>
    <row r="364" spans="1:11" ht="13.9" customHeight="1">
      <c r="A364" s="159" t="str">
        <f t="shared" ref="A364:B366" si="58">A363</f>
        <v>общее</v>
      </c>
      <c r="B364" s="159" t="str">
        <f t="shared" si="58"/>
        <v>Да</v>
      </c>
      <c r="C364" s="13"/>
      <c r="D364" s="10">
        <f t="shared" si="51"/>
        <v>17</v>
      </c>
      <c r="E364" s="220">
        <f>IF(D363=D362,IF(AND(B364=Данные!$B$7,NOT(ISBLANK(C364)),OR(A364=$A$1,A364=Данные!$C$9)),E363+1,E363),IF(AND(B364=Данные!$B$7,NOT(ISBLANK(C364)),OR(A364=$A$1,A364=Данные!$C$9)),1,0))</f>
        <v>1</v>
      </c>
      <c r="F364" s="184" t="str">
        <f t="shared" ref="F364" si="59">IF(D364=D363,IF(ISBLANK(G364),"",CONCATENATE(D364,".",E364)),D364)</f>
        <v/>
      </c>
      <c r="G364" s="7"/>
      <c r="H364" s="15"/>
      <c r="I364" s="7"/>
      <c r="J364" s="7"/>
    </row>
    <row r="365" spans="1:11" ht="13.9" customHeight="1">
      <c r="A365" s="159" t="str">
        <f t="shared" si="58"/>
        <v>общее</v>
      </c>
      <c r="B365" s="159" t="str">
        <f t="shared" si="58"/>
        <v>Да</v>
      </c>
      <c r="C365" s="13"/>
      <c r="D365" s="10">
        <f t="shared" si="51"/>
        <v>17</v>
      </c>
      <c r="E365" s="220">
        <f>IF(D364=D363,IF(AND(B365=Данные!$B$7,NOT(ISBLANK(C365)),OR(A365=$A$1,A365=Данные!$C$9)),E364+1,E364),IF(AND(B365=Данные!$B$7,NOT(ISBLANK(C365)),OR(A365=$A$1,A365=Данные!$C$9)),1,0))</f>
        <v>1</v>
      </c>
      <c r="F365" s="14"/>
      <c r="G365" s="7"/>
      <c r="H365" s="15"/>
      <c r="I365" s="7"/>
      <c r="J365" s="7"/>
    </row>
    <row r="366" spans="1:11">
      <c r="A366" s="159" t="str">
        <f t="shared" si="58"/>
        <v>общее</v>
      </c>
      <c r="B366" s="159" t="str">
        <f t="shared" si="58"/>
        <v>Да</v>
      </c>
      <c r="C366" s="13"/>
      <c r="D366" s="10">
        <f t="shared" si="51"/>
        <v>17</v>
      </c>
      <c r="E366" s="220">
        <f>IF(D365=D364,IF(AND(B366=Данные!$B$7,NOT(ISBLANK(C366)),OR(A366=$A$1,A366=Данные!$C$9)),E365+1,E365),IF(AND(B366=Данные!$B$7,NOT(ISBLANK(C366)),OR(A366=$A$1,A366=Данные!$C$9)),1,0))</f>
        <v>1</v>
      </c>
      <c r="F366" s="14"/>
      <c r="G366" s="7"/>
      <c r="H366" s="15"/>
      <c r="I366" s="7"/>
      <c r="J366" s="7"/>
    </row>
    <row r="367" spans="1:11">
      <c r="A367" s="159" t="s">
        <v>163</v>
      </c>
      <c r="B367" s="7"/>
      <c r="C367" s="184"/>
      <c r="D367" s="9">
        <f>D366+1</f>
        <v>18</v>
      </c>
      <c r="E367" s="220">
        <f>IF(D366=D365,IF(AND(B367=Данные!$B$7,NOT(ISBLANK(C367)),OR(A367=$A$1,A367=Данные!$C$9)),E366+1,E366),IF(AND(B367=Данные!$B$7,NOT(ISBLANK(C367)),OR(A367=$A$1,A367=Данные!$C$9)),1,0))</f>
        <v>1</v>
      </c>
      <c r="F367" s="16">
        <f>IF(D367=D366,IF(ISBLANK(G367),"",CONCATENATE(D367,".",E367)),D367)</f>
        <v>18</v>
      </c>
      <c r="G367" s="16" t="s">
        <v>159</v>
      </c>
      <c r="H367" s="16"/>
      <c r="I367" s="16"/>
      <c r="J367" s="7"/>
    </row>
    <row r="368" spans="1:11">
      <c r="A368" s="7" t="s">
        <v>163</v>
      </c>
      <c r="B368" s="7" t="s">
        <v>9</v>
      </c>
      <c r="C368" s="7" t="s">
        <v>47</v>
      </c>
      <c r="D368" s="10">
        <f>D367</f>
        <v>18</v>
      </c>
      <c r="E368" s="220">
        <f>IF(D367=D366,IF(AND(B368=Данные!$B$7,NOT(ISBLANK(C368)),OR(A368=$A$1,A368=Данные!$C$9)),E367+1,E367),IF(AND(B368=Данные!$B$7,NOT(ISBLANK(C368)),OR(A368=$A$1,A368=Данные!$C$9)),1,0))</f>
        <v>1</v>
      </c>
      <c r="F368" s="23" t="str">
        <f>IF(D368=D367,IF(ISBLANK(G368),"",CONCATENATE(D368,".",E368)),D368)</f>
        <v>18.1</v>
      </c>
      <c r="G368" s="18" t="s">
        <v>158</v>
      </c>
      <c r="H368" s="18"/>
      <c r="I368" s="18"/>
      <c r="J368" s="7"/>
    </row>
    <row r="369" spans="1:10">
      <c r="A369" s="159" t="str">
        <f t="shared" ref="A369:B371" si="60">A368</f>
        <v>общее</v>
      </c>
      <c r="B369" s="159" t="str">
        <f t="shared" si="60"/>
        <v>Да</v>
      </c>
      <c r="C369" s="13"/>
      <c r="D369" s="10">
        <f>D368</f>
        <v>18</v>
      </c>
      <c r="E369" s="220">
        <f>IF(D368=D367,IF(AND(B369=Данные!$B$7,NOT(ISBLANK(C369)),OR(A369=$A$1,A369=Данные!$C$9)),E368+1,E368),IF(AND(B369=Данные!$B$7,NOT(ISBLANK(C369)),OR(A369=$A$1,A369=Данные!$C$9)),1,0))</f>
        <v>1</v>
      </c>
      <c r="F369" s="14"/>
      <c r="G369" s="7"/>
      <c r="H369" s="15"/>
      <c r="I369" s="7"/>
      <c r="J369" s="7"/>
    </row>
    <row r="370" spans="1:10">
      <c r="A370" s="159" t="str">
        <f t="shared" si="60"/>
        <v>общее</v>
      </c>
      <c r="B370" s="159" t="str">
        <f t="shared" si="60"/>
        <v>Да</v>
      </c>
      <c r="C370" s="13"/>
      <c r="D370" s="10">
        <f>D369</f>
        <v>18</v>
      </c>
      <c r="E370" s="220">
        <f>IF(D369=D368,IF(AND(B370=Данные!$B$7,NOT(ISBLANK(C370)),OR(A370=$A$1,A370=Данные!$C$9)),E369+1,E369),IF(AND(B370=Данные!$B$7,NOT(ISBLANK(C370)),OR(A370=$A$1,A370=Данные!$C$9)),1,0))</f>
        <v>1</v>
      </c>
      <c r="F370" s="14"/>
      <c r="G370" s="7"/>
      <c r="H370" s="15"/>
      <c r="I370" s="7"/>
      <c r="J370" s="7"/>
    </row>
    <row r="371" spans="1:10">
      <c r="A371" s="159" t="str">
        <f t="shared" si="60"/>
        <v>общее</v>
      </c>
      <c r="B371" s="159" t="str">
        <f t="shared" si="60"/>
        <v>Да</v>
      </c>
      <c r="C371" s="13"/>
      <c r="D371" s="10">
        <f>D370</f>
        <v>18</v>
      </c>
      <c r="E371" s="220">
        <f>IF(D370=D369,IF(AND(B371=Данные!$B$7,NOT(ISBLANK(C371)),OR(A371=$A$1,A371=Данные!$C$9)),E370+1,E370),IF(AND(B371=Данные!$B$7,NOT(ISBLANK(C371)),OR(A371=$A$1,A371=Данные!$C$9)),1,0))</f>
        <v>1</v>
      </c>
      <c r="F371" s="14"/>
      <c r="G371" s="7"/>
      <c r="H371" s="15"/>
      <c r="I371" s="7"/>
      <c r="J371" s="7"/>
    </row>
  </sheetData>
  <sheetProtection algorithmName="SHA-512" hashValue="f6E/lYD8PaNRy9aIzqL6QBLuOu2pEom0YLOCCNrq1uU4todVmrlevkpxBHhDJaMOM+L5Jdv3j4NpbBx/11Vd1A==" saltValue="gBCGH1ATE5wqSIvBXkxsyQ==" spinCount="100000" sheet="1" selectLockedCells="1" selectUnlockedCells="1"/>
  <autoFilter ref="A2:J371" xr:uid="{00000000-0009-0000-0000-000001000000}">
    <filterColumn colId="0">
      <filters blank="1">
        <filter val="общее"/>
        <filter val="ТМЦ"/>
      </filters>
    </filterColumn>
    <filterColumn colId="6" showButton="0"/>
  </autoFilter>
  <mergeCells count="6">
    <mergeCell ref="G7:H7"/>
    <mergeCell ref="G1:I1"/>
    <mergeCell ref="B1:F1"/>
    <mergeCell ref="F3:H3"/>
    <mergeCell ref="F4:H4"/>
    <mergeCell ref="G5:H5"/>
  </mergeCells>
  <pageMargins left="0.7" right="0.7" top="0.75" bottom="0.75" header="0.3" footer="0.3"/>
  <pageSetup paperSize="9" scale="43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0000000-000E-0000-0100-000009000000}">
            <xm:f>IF(OR($B40="Нет",NOT(OR($A40=$A$1,$A40=Данные!$C$9))),1,0)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A40:J157 A164:J371 A158:H163 J158:J163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Данные!$B$10:$B$12</xm:f>
          </x14:formula1>
          <xm:sqref>C3:C134 C143:C1048576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J45:J46 J87:J111 J81:J82 J84:J85 J71:J73 J41:J43 J77:J78 J48:J49 J68:J69 J61:J66 J51:J52 J54:J55 J57:J58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B57:B59 B41:B43 B45:B46 B48:B49 B51:B52 B369:B371 B61:B66 B68:B69 B71:B72 B74:B75 B77:B79 B81:B82 B84:B85 B87:B89 B91:B92 B94:B95 B97:B98 B100:B101 B103:B104 B106:B107 B109:B110 B114:B116 B118:B120 B122:B124 B127:B128 B130:B131 B318:B319 B144:B145 B147:B148 B166:B170 B172:B173 B175:B176 B178:B179 B181:B182 B184:B185 B187:B188 B190:B191 B193:B195 B197:B200 B202:B205 B207:B210 B212:B215 B217:B218 B220:B221 B223:B226 B228:B231 B233:B234 B236:B237 B239:B240 B242:B243 B245:B246 B248:B249 B251:B252 B254:B255 B257:B259 B262:B265 B267:B271 B273:B276 B278:B281 B285:B288 B290:B291 B293:B294 B296:B298 B300:B301 B303:B304 B306:B307 B309:B310 B312:B313 B322:B325 B327:B328 B330:B331 B333:B334 B339:B340 B342:B344 B347:B348 B350:B351 B354:B356 B358:B359 A362:B362 B364:B366 B54:B55 B133:B134 B315:B316 B141:B142 B136:B139 A363:A1048576 B150:B156 B159:B160 A3:A361 B162:B163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B3:B40 B44 B47 B50 B53 B60 B67 B70 B73 B76 B80 B83 B86 B90 B93 B96 B99 B102 B105 B108 B111:B113 B117 B121 B125:B126 B129 B132 B143 B146 B149 B164:B165 B171 B174 B372:B1048576 B177 B180 B183 B186 B189 B196 B201 B206 B211 B216 B219 B222 B227 B232 B235 B238 B241 B244 B247 B250 B253 B256 B260:B261 B266 B272 B277 B282:B284 B289 B292 B295 B299 B302 B305 B308 B311 B314 B320:B321 B326 B329 B332 B335:B338 B341 B345:B346 B349 B352:B353 B357 B360:B361 B363 B367:B368 B192 B56 B317 B135 B140 B157:B158 B161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J74:J75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A1</xm:sqref>
        </x14:dataValidation>
        <x14:dataValidation type="list" allowBlank="1" showInputMessage="1" showErrorMessage="1" xr:uid="{00000000-0002-0000-0100-000006000000}">
          <x14:formula1>
            <xm:f>'R:\Департамент конкурсных закупок\2 ОПККЗ\20 ПКО\ПКО-05-21 ЗРА\[оценочный лист ПКО-05-21.xlsx]Данные'!#REF!</xm:f>
          </x14:formula1>
          <xm:sqref>C135:C142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49"/>
  <sheetViews>
    <sheetView showGridLines="0" tabSelected="1" view="pageBreakPreview" zoomScale="70" zoomScaleNormal="80" zoomScaleSheetLayoutView="70" workbookViewId="0">
      <selection activeCell="F7" sqref="F7:H7"/>
    </sheetView>
  </sheetViews>
  <sheetFormatPr defaultColWidth="9" defaultRowHeight="12.75"/>
  <cols>
    <col min="1" max="1" width="2.875" style="40" customWidth="1"/>
    <col min="2" max="2" width="2.875" style="37" customWidth="1"/>
    <col min="3" max="3" width="17.125" style="40" customWidth="1"/>
    <col min="4" max="4" width="4.625" style="39" customWidth="1"/>
    <col min="5" max="5" width="29.125" style="39" customWidth="1"/>
    <col min="6" max="6" width="28.75" style="39" customWidth="1"/>
    <col min="7" max="7" width="41.75" style="40" customWidth="1"/>
    <col min="8" max="8" width="11.625" style="41" customWidth="1"/>
    <col min="9" max="9" width="3" style="228" customWidth="1"/>
    <col min="10" max="10" width="3" style="41" hidden="1" customWidth="1"/>
    <col min="11" max="11" width="13" style="41" customWidth="1"/>
    <col min="12" max="12" width="17.875" style="42" customWidth="1"/>
    <col min="13" max="13" width="13.125" style="40" customWidth="1"/>
    <col min="14" max="14" width="25.125" style="47" customWidth="1"/>
    <col min="15" max="16384" width="9" style="40"/>
  </cols>
  <sheetData>
    <row r="1" spans="2:25" ht="23.45" customHeight="1">
      <c r="C1" s="38" t="s">
        <v>153</v>
      </c>
    </row>
    <row r="2" spans="2:25" ht="18.75">
      <c r="D2" s="43"/>
      <c r="E2" s="43"/>
      <c r="F2" s="43"/>
      <c r="G2" s="43" t="s">
        <v>237</v>
      </c>
      <c r="H2" s="43"/>
      <c r="I2" s="229"/>
      <c r="J2" s="43"/>
      <c r="K2" s="43"/>
      <c r="L2" s="44"/>
    </row>
    <row r="3" spans="2:25" ht="15.6" customHeight="1">
      <c r="D3" s="43"/>
      <c r="E3" s="43"/>
      <c r="F3" s="43"/>
      <c r="G3" s="43" t="s">
        <v>17</v>
      </c>
      <c r="H3" s="43"/>
      <c r="I3" s="229"/>
      <c r="J3" s="43"/>
      <c r="K3" s="43"/>
      <c r="L3" s="44"/>
    </row>
    <row r="4" spans="2:25" ht="23.25">
      <c r="C4" s="296" t="s">
        <v>18</v>
      </c>
      <c r="D4" s="296"/>
      <c r="E4" s="296"/>
      <c r="F4" s="296"/>
      <c r="G4" s="296"/>
      <c r="H4" s="296"/>
      <c r="I4" s="296"/>
      <c r="J4" s="296"/>
      <c r="K4" s="296"/>
      <c r="L4" s="296"/>
    </row>
    <row r="5" spans="2:25" ht="46.5" customHeight="1">
      <c r="C5" s="296" t="s">
        <v>321</v>
      </c>
      <c r="D5" s="297"/>
      <c r="E5" s="297"/>
      <c r="F5" s="297"/>
      <c r="G5" s="297"/>
      <c r="H5" s="297"/>
      <c r="I5" s="230"/>
      <c r="J5" s="45"/>
      <c r="K5" s="376" t="s">
        <v>142</v>
      </c>
      <c r="L5" s="46"/>
      <c r="M5" s="47"/>
    </row>
    <row r="6" spans="2:25" ht="27" customHeight="1" thickBot="1">
      <c r="C6" s="48" t="str">
        <f>критерии!$J$1</f>
        <v>ПКО-06-21</v>
      </c>
      <c r="D6" s="45"/>
      <c r="E6" s="49" t="str">
        <f>критерии!$A$1</f>
        <v>ТМЦ</v>
      </c>
      <c r="F6" s="49"/>
      <c r="G6" s="45"/>
      <c r="H6" s="50"/>
      <c r="I6" s="231"/>
      <c r="J6" s="50"/>
      <c r="K6" s="377"/>
      <c r="L6" s="47"/>
      <c r="M6" s="47"/>
    </row>
    <row r="7" spans="2:25" ht="27" customHeight="1">
      <c r="C7" s="316" t="s">
        <v>156</v>
      </c>
      <c r="D7" s="317"/>
      <c r="E7" s="318"/>
      <c r="F7" s="319"/>
      <c r="G7" s="320"/>
      <c r="H7" s="321"/>
      <c r="I7" s="232"/>
      <c r="J7" s="51"/>
      <c r="K7" s="51"/>
      <c r="L7" s="47"/>
      <c r="M7" s="47"/>
    </row>
    <row r="8" spans="2:25" ht="27" customHeight="1">
      <c r="C8" s="322" t="s">
        <v>157</v>
      </c>
      <c r="D8" s="323"/>
      <c r="E8" s="324"/>
      <c r="F8" s="325" t="str">
        <f>IF(E6=Данные!$C$7,Данные!$B$2,"")</f>
        <v/>
      </c>
      <c r="G8" s="326"/>
      <c r="H8" s="327"/>
      <c r="I8" s="232"/>
      <c r="J8" s="51"/>
      <c r="K8" s="51"/>
      <c r="L8" s="52"/>
      <c r="M8" s="47"/>
      <c r="O8" s="384" t="str">
        <f>IF(F8=Данные!B4,"по производственным критериям необходимо предоставить соответствующие данные производителя - например согласие на проведение тех.аудита, информацию по контролю качества, по производственным площадям, по сварке и т.д. по всем данным о производстве","")</f>
        <v/>
      </c>
      <c r="P8" s="384"/>
      <c r="Q8" s="384"/>
      <c r="R8" s="384"/>
      <c r="S8" s="384"/>
      <c r="T8" s="384"/>
      <c r="U8" s="384"/>
      <c r="V8" s="384"/>
      <c r="W8" s="384"/>
      <c r="X8" s="384"/>
      <c r="Y8" s="384"/>
    </row>
    <row r="9" spans="2:25" ht="27" customHeight="1">
      <c r="C9" s="322" t="str">
        <f>IF(AND(E6=Данные!C8,NOT(F8=Данные!B3)),"Наименование Изготовителя", "-")</f>
        <v>Наименование Изготовителя</v>
      </c>
      <c r="D9" s="323"/>
      <c r="E9" s="324"/>
      <c r="F9" s="325"/>
      <c r="G9" s="326"/>
      <c r="H9" s="327"/>
      <c r="I9" s="232"/>
      <c r="J9" s="51"/>
      <c r="K9" s="51"/>
      <c r="L9" s="52"/>
      <c r="M9" s="47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</row>
    <row r="10" spans="2:25" ht="27" customHeight="1">
      <c r="C10" s="322" t="s">
        <v>145</v>
      </c>
      <c r="D10" s="323"/>
      <c r="E10" s="324"/>
      <c r="F10" s="325"/>
      <c r="G10" s="326"/>
      <c r="H10" s="327"/>
      <c r="I10" s="232"/>
      <c r="J10" s="51"/>
      <c r="K10" s="51"/>
      <c r="L10" s="52"/>
      <c r="M10" s="47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</row>
    <row r="11" spans="2:25" ht="27" customHeight="1" thickBot="1">
      <c r="C11" s="336" t="s">
        <v>146</v>
      </c>
      <c r="D11" s="337"/>
      <c r="E11" s="338"/>
      <c r="F11" s="339"/>
      <c r="G11" s="340"/>
      <c r="H11" s="341"/>
      <c r="I11" s="233"/>
      <c r="J11" s="53"/>
      <c r="K11" s="53"/>
      <c r="L11" s="52"/>
      <c r="M11" s="47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</row>
    <row r="12" spans="2:25" ht="23.25">
      <c r="C12" s="54"/>
      <c r="D12" s="45"/>
      <c r="E12" s="49"/>
      <c r="F12" s="49"/>
      <c r="G12" s="45"/>
      <c r="H12" s="50"/>
      <c r="I12" s="231"/>
      <c r="J12" s="50"/>
      <c r="K12" s="50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</row>
    <row r="13" spans="2:25" ht="13.5" thickBot="1"/>
    <row r="14" spans="2:25" ht="21.6" customHeight="1" thickBot="1">
      <c r="B14" s="55"/>
      <c r="C14" s="56"/>
      <c r="D14" s="56"/>
      <c r="E14" s="56"/>
      <c r="F14" s="56"/>
      <c r="G14" s="56" t="s">
        <v>186</v>
      </c>
      <c r="H14" s="56"/>
      <c r="I14" s="234"/>
      <c r="J14" s="56"/>
      <c r="K14" s="56"/>
      <c r="L14" s="56"/>
      <c r="M14" s="260"/>
    </row>
    <row r="15" spans="2:25" ht="75.599999999999994" customHeight="1" thickBot="1">
      <c r="B15" s="399" t="s">
        <v>227</v>
      </c>
      <c r="C15" s="393"/>
      <c r="D15" s="394"/>
      <c r="E15" s="394"/>
      <c r="F15" s="394"/>
      <c r="G15" s="394"/>
      <c r="H15" s="394"/>
      <c r="I15" s="394"/>
      <c r="J15" s="395"/>
      <c r="K15" s="396" t="s">
        <v>77</v>
      </c>
      <c r="L15" s="397" t="s">
        <v>220</v>
      </c>
      <c r="M15" s="398"/>
    </row>
    <row r="16" spans="2:25" ht="16.149999999999999" customHeight="1">
      <c r="B16" s="57" t="s">
        <v>221</v>
      </c>
      <c r="C16" s="58" t="str">
        <f>IF(ISBLANK(критерии!F4),"",критерии!F4)</f>
        <v>Сепараторы</v>
      </c>
      <c r="D16" s="58"/>
      <c r="E16" s="58" t="str">
        <f>IF(ISBLANK(критерии!G4),"",критерии!G4)</f>
        <v/>
      </c>
      <c r="F16" s="58" t="str">
        <f>IF(ISBLANK(критерии!H4),"",критерии!H4)</f>
        <v/>
      </c>
      <c r="G16" s="58"/>
      <c r="H16" s="59"/>
      <c r="I16" s="235"/>
      <c r="J16" s="60"/>
      <c r="K16" s="61"/>
      <c r="L16" s="400"/>
      <c r="M16" s="401"/>
    </row>
    <row r="17" spans="2:13" ht="16.149999999999999" customHeight="1">
      <c r="B17" s="62"/>
      <c r="C17" s="63" t="str">
        <f>IF(ISBLANK(критерии!F5),"",критерии!F5)</f>
        <v/>
      </c>
      <c r="D17" s="63"/>
      <c r="E17" s="63" t="str">
        <f>IF(ISBLANK(критерии!G5),"",критерии!G5)</f>
        <v>Сепараторы нефтегазовые НГС</v>
      </c>
      <c r="F17" s="63" t="str">
        <f>IF(ISBLANK(критерии!H5),"",критерии!H5)</f>
        <v/>
      </c>
      <c r="G17" s="63"/>
      <c r="H17" s="64"/>
      <c r="I17" s="236"/>
      <c r="J17" s="65"/>
      <c r="K17" s="66"/>
      <c r="L17" s="402"/>
      <c r="M17" s="403"/>
    </row>
    <row r="18" spans="2:13" ht="16.149999999999999" customHeight="1">
      <c r="B18" s="62"/>
      <c r="C18" s="63" t="str">
        <f>IF(ISBLANK(критерии!F6),"",критерии!F6)</f>
        <v/>
      </c>
      <c r="D18" s="63"/>
      <c r="E18" s="63" t="str">
        <f>IF(ISBLANK(критерии!G6),"",критерии!G6)</f>
        <v>Сепараторы нефтегазовые со сбросом воды НГСВ</v>
      </c>
      <c r="F18" s="63" t="str">
        <f>IF(ISBLANK(критерии!G6),"",критерии!G6)</f>
        <v>Сепараторы нефтегазовые со сбросом воды НГСВ</v>
      </c>
      <c r="G18" s="63"/>
      <c r="H18" s="64"/>
      <c r="I18" s="236"/>
      <c r="J18" s="65"/>
      <c r="K18" s="66"/>
      <c r="L18" s="402"/>
      <c r="M18" s="403"/>
    </row>
    <row r="19" spans="2:13" ht="16.149999999999999" customHeight="1">
      <c r="B19" s="62"/>
      <c r="C19" s="63" t="str">
        <f>IF(ISBLANK(критерии!F7),"",критерии!F7)</f>
        <v/>
      </c>
      <c r="D19" s="63"/>
      <c r="E19" s="63" t="str">
        <f>IF(ISBLANK(критерии!G7),"",критерии!G7)</f>
        <v>Сепараторы факельные</v>
      </c>
      <c r="F19" s="63" t="str">
        <f>IF(ISBLANK(критерии!H7),"",критерии!H7)</f>
        <v/>
      </c>
      <c r="G19" s="63"/>
      <c r="H19" s="64"/>
      <c r="I19" s="236"/>
      <c r="J19" s="65"/>
      <c r="K19" s="66"/>
      <c r="L19" s="402"/>
      <c r="M19" s="403"/>
    </row>
    <row r="20" spans="2:13" ht="16.149999999999999" customHeight="1" thickBot="1">
      <c r="B20" s="67"/>
      <c r="C20" s="68" t="str">
        <f>IF(ISBLANK(критерии!F8),"",критерии!F8)</f>
        <v/>
      </c>
      <c r="D20" s="68"/>
      <c r="E20" s="68" t="str">
        <f>IF(ISBLANK(критерии!G8),"",критерии!G8)</f>
        <v>Газосепараторы</v>
      </c>
      <c r="F20" s="68" t="str">
        <f>IF(ISBLANK(критерии!H8),"",критерии!H8)</f>
        <v/>
      </c>
      <c r="G20" s="68"/>
      <c r="H20" s="69"/>
      <c r="I20" s="237"/>
      <c r="J20" s="70"/>
      <c r="K20" s="71"/>
      <c r="L20" s="404"/>
      <c r="M20" s="405"/>
    </row>
    <row r="21" spans="2:13" ht="16.149999999999999" hidden="1" customHeight="1">
      <c r="B21" s="72"/>
      <c r="C21" s="73" t="str">
        <f>IF(ISBLANK(критерии!F9),"",критерии!F9)</f>
        <v/>
      </c>
      <c r="D21" s="73"/>
      <c r="E21" s="73" t="str">
        <f>IF(ISBLANK(критерии!G9),"",критерии!G9)</f>
        <v/>
      </c>
      <c r="F21" s="73" t="str">
        <f>IF(ISBLANK(критерии!H9),"",критерии!H9)</f>
        <v/>
      </c>
      <c r="G21" s="73"/>
      <c r="H21" s="74"/>
      <c r="I21" s="238"/>
      <c r="J21" s="75"/>
      <c r="K21" s="76"/>
      <c r="L21" s="328"/>
      <c r="M21" s="329"/>
    </row>
    <row r="22" spans="2:13" ht="16.149999999999999" hidden="1" customHeight="1">
      <c r="B22" s="62"/>
      <c r="C22" s="63" t="str">
        <f>IF(ISBLANK(критерии!F10),"",критерии!F10)</f>
        <v/>
      </c>
      <c r="D22" s="63"/>
      <c r="E22" s="63" t="str">
        <f>IF(ISBLANK(критерии!G10),"",критерии!G10)</f>
        <v/>
      </c>
      <c r="F22" s="63" t="str">
        <f>IF(ISBLANK(критерии!H10),"",критерии!H10)</f>
        <v/>
      </c>
      <c r="G22" s="63"/>
      <c r="H22" s="64"/>
      <c r="I22" s="236"/>
      <c r="J22" s="65"/>
      <c r="K22" s="66"/>
      <c r="L22" s="330"/>
      <c r="M22" s="331"/>
    </row>
    <row r="23" spans="2:13" ht="16.149999999999999" hidden="1" customHeight="1">
      <c r="B23" s="62"/>
      <c r="C23" s="63" t="str">
        <f>IF(ISBLANK(критерии!F11),"",критерии!F11)</f>
        <v/>
      </c>
      <c r="D23" s="63"/>
      <c r="E23" s="63" t="str">
        <f>IF(ISBLANK(критерии!G11),"",критерии!G11)</f>
        <v/>
      </c>
      <c r="F23" s="63" t="str">
        <f>IF(ISBLANK(критерии!H11),"",критерии!H11)</f>
        <v/>
      </c>
      <c r="G23" s="63"/>
      <c r="H23" s="64"/>
      <c r="I23" s="236"/>
      <c r="J23" s="65"/>
      <c r="K23" s="66"/>
      <c r="L23" s="330"/>
      <c r="M23" s="331"/>
    </row>
    <row r="24" spans="2:13" ht="16.149999999999999" hidden="1" customHeight="1">
      <c r="B24" s="62"/>
      <c r="C24" s="63" t="str">
        <f>IF(ISBLANK(критерии!F12),"",критерии!F12)</f>
        <v/>
      </c>
      <c r="D24" s="63"/>
      <c r="E24" s="63" t="str">
        <f>IF(ISBLANK(критерии!G12),"",критерии!G12)</f>
        <v/>
      </c>
      <c r="F24" s="63" t="str">
        <f>IF(ISBLANK(критерии!H12),"",критерии!H12)</f>
        <v/>
      </c>
      <c r="G24" s="63"/>
      <c r="H24" s="64"/>
      <c r="I24" s="236"/>
      <c r="J24" s="65"/>
      <c r="K24" s="66"/>
      <c r="L24" s="330"/>
      <c r="M24" s="331"/>
    </row>
    <row r="25" spans="2:13" ht="16.149999999999999" hidden="1" customHeight="1">
      <c r="B25" s="62"/>
      <c r="C25" s="63" t="str">
        <f>IF(ISBLANK(критерии!F13),"",критерии!F13)</f>
        <v/>
      </c>
      <c r="D25" s="63"/>
      <c r="E25" s="63" t="str">
        <f>IF(ISBLANK(критерии!G13),"",критерии!G13)</f>
        <v/>
      </c>
      <c r="F25" s="63" t="str">
        <f>IF(ISBLANK(критерии!H13),"",критерии!H13)</f>
        <v/>
      </c>
      <c r="G25" s="63"/>
      <c r="H25" s="64"/>
      <c r="I25" s="236"/>
      <c r="J25" s="65"/>
      <c r="K25" s="66"/>
      <c r="L25" s="330"/>
      <c r="M25" s="331"/>
    </row>
    <row r="26" spans="2:13" ht="16.149999999999999" hidden="1" customHeight="1">
      <c r="B26" s="62" t="s">
        <v>222</v>
      </c>
      <c r="C26" s="63" t="str">
        <f>IF(ISBLANK(критерии!F14),"",критерии!F14)</f>
        <v/>
      </c>
      <c r="D26" s="63"/>
      <c r="E26" s="63" t="str">
        <f>IF(ISBLANK(критерии!G14),"",критерии!G14)</f>
        <v/>
      </c>
      <c r="F26" s="63" t="str">
        <f>IF(ISBLANK(критерии!H14),"",критерии!H14)</f>
        <v/>
      </c>
      <c r="G26" s="63"/>
      <c r="H26" s="64"/>
      <c r="I26" s="236"/>
      <c r="J26" s="65"/>
      <c r="K26" s="66"/>
      <c r="L26" s="330"/>
      <c r="M26" s="331"/>
    </row>
    <row r="27" spans="2:13" ht="16.149999999999999" hidden="1" customHeight="1">
      <c r="B27" s="62"/>
      <c r="C27" s="63" t="str">
        <f>IF(ISBLANK(критерии!F15),"",критерии!F15)</f>
        <v/>
      </c>
      <c r="D27" s="63"/>
      <c r="E27" s="63" t="str">
        <f>IF(ISBLANK(критерии!G15),"",критерии!G15)</f>
        <v/>
      </c>
      <c r="F27" s="63" t="str">
        <f>IF(ISBLANK(критерии!H15),"",критерии!H15)</f>
        <v/>
      </c>
      <c r="G27" s="63"/>
      <c r="H27" s="64"/>
      <c r="I27" s="236"/>
      <c r="J27" s="65"/>
      <c r="K27" s="66"/>
      <c r="L27" s="330"/>
      <c r="M27" s="331"/>
    </row>
    <row r="28" spans="2:13" ht="16.149999999999999" hidden="1" customHeight="1">
      <c r="B28" s="62"/>
      <c r="C28" s="63" t="str">
        <f>IF(ISBLANK(критерии!F16),"",критерии!F16)</f>
        <v/>
      </c>
      <c r="D28" s="63"/>
      <c r="E28" s="63" t="str">
        <f>IF(ISBLANK(критерии!G16),"",критерии!G16)</f>
        <v/>
      </c>
      <c r="F28" s="63" t="str">
        <f>IF(ISBLANK(критерии!H16),"",критерии!H16)</f>
        <v/>
      </c>
      <c r="G28" s="63"/>
      <c r="H28" s="64"/>
      <c r="I28" s="236"/>
      <c r="J28" s="65"/>
      <c r="K28" s="66"/>
      <c r="L28" s="330"/>
      <c r="M28" s="331"/>
    </row>
    <row r="29" spans="2:13" ht="16.149999999999999" hidden="1" customHeight="1">
      <c r="B29" s="62"/>
      <c r="C29" s="63" t="str">
        <f>IF(ISBLANK(критерии!F17),"",критерии!F17)</f>
        <v/>
      </c>
      <c r="D29" s="63"/>
      <c r="E29" s="63" t="str">
        <f>IF(ISBLANK(критерии!G17),"",критерии!G17)</f>
        <v/>
      </c>
      <c r="F29" s="63" t="str">
        <f>IF(ISBLANK(критерии!H17),"",критерии!H17)</f>
        <v/>
      </c>
      <c r="G29" s="63"/>
      <c r="H29" s="64"/>
      <c r="I29" s="236"/>
      <c r="J29" s="65"/>
      <c r="K29" s="66"/>
      <c r="L29" s="330"/>
      <c r="M29" s="331"/>
    </row>
    <row r="30" spans="2:13" ht="16.149999999999999" hidden="1" customHeight="1">
      <c r="B30" s="62" t="s">
        <v>223</v>
      </c>
      <c r="C30" s="63" t="str">
        <f>IF(ISBLANK(критерии!F18),"",критерии!F18)</f>
        <v/>
      </c>
      <c r="D30" s="63"/>
      <c r="E30" s="63" t="str">
        <f>IF(ISBLANK(критерии!G18),"",критерии!G18)</f>
        <v/>
      </c>
      <c r="F30" s="63" t="str">
        <f>IF(ISBLANK(критерии!H18),"",критерии!H18)</f>
        <v/>
      </c>
      <c r="G30" s="63"/>
      <c r="H30" s="64"/>
      <c r="I30" s="236"/>
      <c r="J30" s="65"/>
      <c r="K30" s="66"/>
      <c r="L30" s="330"/>
      <c r="M30" s="331"/>
    </row>
    <row r="31" spans="2:13" ht="16.149999999999999" hidden="1" customHeight="1">
      <c r="B31" s="62"/>
      <c r="C31" s="63" t="str">
        <f>IF(ISBLANK(критерии!F19),"",критерии!F19)</f>
        <v/>
      </c>
      <c r="D31" s="63"/>
      <c r="E31" s="63" t="str">
        <f>IF(ISBLANK(критерии!G19),"",критерии!G19)</f>
        <v/>
      </c>
      <c r="F31" s="63" t="str">
        <f>IF(ISBLANK(критерии!H19),"",критерии!H19)</f>
        <v/>
      </c>
      <c r="G31" s="63"/>
      <c r="H31" s="64"/>
      <c r="I31" s="236"/>
      <c r="J31" s="65"/>
      <c r="K31" s="66"/>
      <c r="L31" s="330"/>
      <c r="M31" s="331"/>
    </row>
    <row r="32" spans="2:13" ht="16.149999999999999" hidden="1" customHeight="1">
      <c r="B32" s="62"/>
      <c r="C32" s="63" t="str">
        <f>IF(ISBLANK(критерии!F20),"",критерии!F20)</f>
        <v/>
      </c>
      <c r="D32" s="63"/>
      <c r="E32" s="63" t="str">
        <f>IF(ISBLANK(критерии!G20),"",критерии!G20)</f>
        <v/>
      </c>
      <c r="F32" s="63" t="str">
        <f>IF(ISBLANK(критерии!H20),"",критерии!H20)</f>
        <v/>
      </c>
      <c r="G32" s="63"/>
      <c r="H32" s="64"/>
      <c r="I32" s="236"/>
      <c r="J32" s="65"/>
      <c r="K32" s="66"/>
      <c r="L32" s="330"/>
      <c r="M32" s="331"/>
    </row>
    <row r="33" spans="2:13" ht="16.149999999999999" hidden="1" customHeight="1">
      <c r="B33" s="62"/>
      <c r="C33" s="63" t="str">
        <f>IF(ISBLANK(критерии!F21),"",критерии!F21)</f>
        <v/>
      </c>
      <c r="D33" s="63"/>
      <c r="E33" s="63" t="str">
        <f>IF(ISBLANK(критерии!G21),"",критерии!G21)</f>
        <v/>
      </c>
      <c r="F33" s="63" t="str">
        <f>IF(ISBLANK(критерии!H21),"",критерии!H21)</f>
        <v/>
      </c>
      <c r="G33" s="63"/>
      <c r="H33" s="64"/>
      <c r="I33" s="236"/>
      <c r="J33" s="65"/>
      <c r="K33" s="66"/>
      <c r="L33" s="330"/>
      <c r="M33" s="331"/>
    </row>
    <row r="34" spans="2:13" ht="16.149999999999999" hidden="1" customHeight="1">
      <c r="B34" s="62" t="s">
        <v>224</v>
      </c>
      <c r="C34" s="63" t="str">
        <f>IF(ISBLANK(критерии!F22),"",критерии!F22)</f>
        <v/>
      </c>
      <c r="D34" s="63"/>
      <c r="E34" s="63" t="str">
        <f>IF(ISBLANK(критерии!G22),"",критерии!G22)</f>
        <v/>
      </c>
      <c r="F34" s="63" t="str">
        <f>IF(ISBLANK(критерии!H22),"",критерии!H22)</f>
        <v/>
      </c>
      <c r="G34" s="63"/>
      <c r="H34" s="64"/>
      <c r="I34" s="236"/>
      <c r="J34" s="65"/>
      <c r="K34" s="66"/>
      <c r="L34" s="330"/>
      <c r="M34" s="331"/>
    </row>
    <row r="35" spans="2:13" ht="16.149999999999999" hidden="1" customHeight="1">
      <c r="B35" s="62"/>
      <c r="C35" s="63" t="str">
        <f>IF(ISBLANK(критерии!F23),"",критерии!F23)</f>
        <v/>
      </c>
      <c r="D35" s="63"/>
      <c r="E35" s="63" t="str">
        <f>IF(ISBLANK(критерии!G23),"",критерии!G23)</f>
        <v/>
      </c>
      <c r="F35" s="63" t="str">
        <f>IF(ISBLANK(критерии!H23),"",критерии!H23)</f>
        <v/>
      </c>
      <c r="G35" s="63"/>
      <c r="H35" s="64"/>
      <c r="I35" s="236"/>
      <c r="J35" s="65"/>
      <c r="K35" s="66"/>
      <c r="L35" s="330"/>
      <c r="M35" s="331"/>
    </row>
    <row r="36" spans="2:13" ht="16.149999999999999" hidden="1" customHeight="1">
      <c r="B36" s="62"/>
      <c r="C36" s="63" t="str">
        <f>IF(ISBLANK(критерии!F24),"",критерии!F24)</f>
        <v/>
      </c>
      <c r="D36" s="63"/>
      <c r="E36" s="63" t="str">
        <f>IF(ISBLANK(критерии!G24),"",критерии!G24)</f>
        <v/>
      </c>
      <c r="F36" s="63" t="str">
        <f>IF(ISBLANK(критерии!H24),"",критерии!H24)</f>
        <v/>
      </c>
      <c r="G36" s="63"/>
      <c r="H36" s="64"/>
      <c r="I36" s="236"/>
      <c r="J36" s="65"/>
      <c r="K36" s="66"/>
      <c r="L36" s="330"/>
      <c r="M36" s="331"/>
    </row>
    <row r="37" spans="2:13" ht="16.149999999999999" hidden="1" customHeight="1">
      <c r="B37" s="62"/>
      <c r="C37" s="63" t="str">
        <f>IF(ISBLANK(критерии!F25),"",критерии!F25)</f>
        <v/>
      </c>
      <c r="D37" s="63"/>
      <c r="E37" s="63" t="str">
        <f>IF(ISBLANK(критерии!G25),"",критерии!G25)</f>
        <v/>
      </c>
      <c r="F37" s="63" t="str">
        <f>IF(ISBLANK(критерии!H25),"",критерии!H25)</f>
        <v/>
      </c>
      <c r="G37" s="63"/>
      <c r="H37" s="64"/>
      <c r="I37" s="236"/>
      <c r="J37" s="65"/>
      <c r="K37" s="66"/>
      <c r="L37" s="330"/>
      <c r="M37" s="331"/>
    </row>
    <row r="38" spans="2:13" ht="16.149999999999999" hidden="1" customHeight="1">
      <c r="B38" s="62"/>
      <c r="C38" s="63" t="str">
        <f>IF(ISBLANK(критерии!F26),"",критерии!F26)</f>
        <v/>
      </c>
      <c r="D38" s="63"/>
      <c r="E38" s="63" t="str">
        <f>IF(ISBLANK(критерии!G26),"",критерии!G26)</f>
        <v/>
      </c>
      <c r="F38" s="63" t="str">
        <f>IF(ISBLANK(критерии!H26),"",критерии!H26)</f>
        <v/>
      </c>
      <c r="G38" s="63"/>
      <c r="H38" s="64"/>
      <c r="I38" s="236"/>
      <c r="J38" s="65"/>
      <c r="K38" s="66"/>
      <c r="L38" s="330"/>
      <c r="M38" s="331"/>
    </row>
    <row r="39" spans="2:13" ht="16.149999999999999" hidden="1" customHeight="1">
      <c r="B39" s="62"/>
      <c r="C39" s="63" t="str">
        <f>IF(ISBLANK(критерии!F27),"",критерии!F27)</f>
        <v/>
      </c>
      <c r="D39" s="63"/>
      <c r="E39" s="63" t="str">
        <f>IF(ISBLANK(критерии!G27),"",критерии!G27)</f>
        <v/>
      </c>
      <c r="F39" s="63" t="str">
        <f>IF(ISBLANK(критерии!H27),"",критерии!H27)</f>
        <v/>
      </c>
      <c r="G39" s="63"/>
      <c r="H39" s="64"/>
      <c r="I39" s="236"/>
      <c r="J39" s="65"/>
      <c r="K39" s="66"/>
      <c r="L39" s="330"/>
      <c r="M39" s="331"/>
    </row>
    <row r="40" spans="2:13" ht="16.149999999999999" hidden="1" customHeight="1">
      <c r="B40" s="62"/>
      <c r="C40" s="63" t="str">
        <f>IF(ISBLANK(критерии!F28),"",критерии!F28)</f>
        <v/>
      </c>
      <c r="D40" s="63"/>
      <c r="E40" s="63" t="str">
        <f>IF(ISBLANK(критерии!G28),"",критерии!G28)</f>
        <v/>
      </c>
      <c r="F40" s="63" t="str">
        <f>IF(ISBLANK(критерии!H28),"",критерии!H28)</f>
        <v/>
      </c>
      <c r="G40" s="63"/>
      <c r="H40" s="64"/>
      <c r="I40" s="236"/>
      <c r="J40" s="65"/>
      <c r="K40" s="66"/>
      <c r="L40" s="330"/>
      <c r="M40" s="331"/>
    </row>
    <row r="41" spans="2:13" ht="16.149999999999999" hidden="1" customHeight="1">
      <c r="B41" s="62"/>
      <c r="C41" s="63" t="str">
        <f>IF(ISBLANK(критерии!F29),"",критерии!F29)</f>
        <v/>
      </c>
      <c r="D41" s="63"/>
      <c r="E41" s="63" t="str">
        <f>IF(ISBLANK(критерии!G29),"",критерии!G29)</f>
        <v/>
      </c>
      <c r="F41" s="63" t="str">
        <f>IF(ISBLANK(критерии!H29),"",критерии!H29)</f>
        <v/>
      </c>
      <c r="G41" s="63"/>
      <c r="H41" s="64"/>
      <c r="I41" s="236"/>
      <c r="J41" s="65"/>
      <c r="K41" s="66"/>
      <c r="L41" s="330"/>
      <c r="M41" s="331"/>
    </row>
    <row r="42" spans="2:13" ht="16.149999999999999" hidden="1" customHeight="1">
      <c r="B42" s="62" t="s">
        <v>225</v>
      </c>
      <c r="C42" s="63" t="str">
        <f>IF(ISBLANK(критерии!F30),"",критерии!F30)</f>
        <v/>
      </c>
      <c r="D42" s="63"/>
      <c r="E42" s="63" t="str">
        <f>IF(ISBLANK(критерии!G30),"",критерии!G30)</f>
        <v/>
      </c>
      <c r="F42" s="63" t="str">
        <f>IF(ISBLANK(критерии!H30),"",критерии!H30)</f>
        <v/>
      </c>
      <c r="G42" s="63"/>
      <c r="H42" s="64"/>
      <c r="I42" s="236"/>
      <c r="J42" s="65"/>
      <c r="K42" s="66"/>
      <c r="L42" s="330"/>
      <c r="M42" s="331"/>
    </row>
    <row r="43" spans="2:13" ht="16.149999999999999" hidden="1" customHeight="1">
      <c r="B43" s="62"/>
      <c r="C43" s="63" t="str">
        <f>IF(ISBLANK(критерии!F31),"",критерии!F31)</f>
        <v/>
      </c>
      <c r="D43" s="63"/>
      <c r="E43" s="63" t="str">
        <f>IF(ISBLANK(критерии!G31),"",критерии!G31)</f>
        <v/>
      </c>
      <c r="F43" s="63" t="str">
        <f>IF(ISBLANK(критерии!H31),"",критерии!H31)</f>
        <v/>
      </c>
      <c r="G43" s="63"/>
      <c r="H43" s="64"/>
      <c r="I43" s="236"/>
      <c r="J43" s="65"/>
      <c r="K43" s="66"/>
      <c r="L43" s="330"/>
      <c r="M43" s="331"/>
    </row>
    <row r="44" spans="2:13" ht="16.149999999999999" hidden="1" customHeight="1">
      <c r="B44" s="62" t="s">
        <v>226</v>
      </c>
      <c r="C44" s="63" t="str">
        <f>IF(ISBLANK(критерии!F32),"",критерии!F32)</f>
        <v/>
      </c>
      <c r="D44" s="63"/>
      <c r="E44" s="63" t="str">
        <f>IF(ISBLANK(критерии!G32),"",критерии!G32)</f>
        <v/>
      </c>
      <c r="F44" s="63" t="str">
        <f>IF(ISBLANK(критерии!H32),"",критерии!H32)</f>
        <v/>
      </c>
      <c r="G44" s="63"/>
      <c r="H44" s="64"/>
      <c r="I44" s="236"/>
      <c r="J44" s="65"/>
      <c r="K44" s="66"/>
      <c r="L44" s="330"/>
      <c r="M44" s="331"/>
    </row>
    <row r="45" spans="2:13" ht="16.149999999999999" hidden="1" customHeight="1">
      <c r="B45" s="62"/>
      <c r="C45" s="63" t="str">
        <f>IF(ISBLANK(критерии!F33),"",критерии!F33)</f>
        <v/>
      </c>
      <c r="D45" s="63"/>
      <c r="E45" s="63" t="str">
        <f>IF(ISBLANK(критерии!G33),"",критерии!G33)</f>
        <v/>
      </c>
      <c r="F45" s="63" t="str">
        <f>IF(ISBLANK(критерии!H33),"",критерии!H33)</f>
        <v/>
      </c>
      <c r="G45" s="63"/>
      <c r="H45" s="64"/>
      <c r="I45" s="236"/>
      <c r="J45" s="65"/>
      <c r="K45" s="66"/>
      <c r="L45" s="330"/>
      <c r="M45" s="331"/>
    </row>
    <row r="46" spans="2:13" ht="16.149999999999999" hidden="1" customHeight="1">
      <c r="B46" s="62"/>
      <c r="C46" s="63" t="str">
        <f>IF(ISBLANK(критерии!F34),"",критерии!F34)</f>
        <v/>
      </c>
      <c r="D46" s="63"/>
      <c r="E46" s="63" t="str">
        <f>IF(ISBLANK(критерии!G34),"",критерии!G34)</f>
        <v/>
      </c>
      <c r="F46" s="63" t="str">
        <f>IF(ISBLANK(критерии!H34),"",критерии!H34)</f>
        <v/>
      </c>
      <c r="G46" s="63"/>
      <c r="H46" s="64"/>
      <c r="I46" s="236"/>
      <c r="J46" s="65"/>
      <c r="K46" s="66"/>
      <c r="L46" s="330"/>
      <c r="M46" s="331"/>
    </row>
    <row r="47" spans="2:13" ht="16.149999999999999" hidden="1" customHeight="1">
      <c r="B47" s="62"/>
      <c r="C47" s="63" t="str">
        <f>IF(ISBLANK(критерии!F35),"",критерии!F35)</f>
        <v/>
      </c>
      <c r="D47" s="63"/>
      <c r="E47" s="63" t="str">
        <f>IF(ISBLANK(критерии!G35),"",критерии!G35)</f>
        <v/>
      </c>
      <c r="F47" s="63" t="str">
        <f>IF(ISBLANK(критерии!H35),"",критерии!H35)</f>
        <v/>
      </c>
      <c r="G47" s="63"/>
      <c r="H47" s="64"/>
      <c r="I47" s="236"/>
      <c r="J47" s="65"/>
      <c r="K47" s="66"/>
      <c r="L47" s="330"/>
      <c r="M47" s="331"/>
    </row>
    <row r="48" spans="2:13" ht="16.149999999999999" hidden="1" customHeight="1">
      <c r="B48" s="62"/>
      <c r="C48" s="63" t="str">
        <f>IF(ISBLANK(критерии!F36),"",критерии!F36)</f>
        <v/>
      </c>
      <c r="D48" s="63"/>
      <c r="E48" s="63" t="str">
        <f>IF(ISBLANK(критерии!G36),"",критерии!G36)</f>
        <v/>
      </c>
      <c r="F48" s="63" t="str">
        <f>IF(ISBLANK(критерии!H36),"",критерии!H36)</f>
        <v/>
      </c>
      <c r="G48" s="63"/>
      <c r="H48" s="64"/>
      <c r="I48" s="236"/>
      <c r="J48" s="65"/>
      <c r="K48" s="66"/>
      <c r="L48" s="330"/>
      <c r="M48" s="331"/>
    </row>
    <row r="49" spans="2:14" ht="13.15" hidden="1" customHeight="1">
      <c r="B49" s="62"/>
      <c r="C49" s="63" t="str">
        <f>IF(ISBLANK(критерии!F37),"",критерии!F37)</f>
        <v/>
      </c>
      <c r="D49" s="63"/>
      <c r="E49" s="63" t="str">
        <f>IF(ISBLANK(критерии!G37),"",критерии!G37)</f>
        <v/>
      </c>
      <c r="F49" s="63" t="str">
        <f>IF(ISBLANK(критерии!H37),"",критерии!H37)</f>
        <v/>
      </c>
      <c r="G49" s="63"/>
      <c r="H49" s="64"/>
      <c r="I49" s="236"/>
      <c r="J49" s="65"/>
      <c r="K49" s="66"/>
      <c r="L49" s="330"/>
      <c r="M49" s="331"/>
    </row>
    <row r="50" spans="2:14" ht="13.9" hidden="1" customHeight="1" thickBot="1">
      <c r="B50" s="67"/>
      <c r="C50" s="68" t="str">
        <f>IF(ISBLANK(критерии!F38),"",критерии!F38)</f>
        <v/>
      </c>
      <c r="D50" s="68"/>
      <c r="E50" s="68" t="str">
        <f>IF(ISBLANK(критерии!G38),"",критерии!G38)</f>
        <v/>
      </c>
      <c r="F50" s="68" t="str">
        <f>IF(ISBLANK(критерии!H38),"",критерии!H38)</f>
        <v/>
      </c>
      <c r="G50" s="68"/>
      <c r="H50" s="69"/>
      <c r="I50" s="237"/>
      <c r="J50" s="70"/>
      <c r="K50" s="71"/>
      <c r="L50" s="378"/>
      <c r="M50" s="379"/>
    </row>
    <row r="51" spans="2:14" ht="13.9" customHeight="1" thickBot="1">
      <c r="B51" s="77"/>
      <c r="C51" s="77"/>
      <c r="D51" s="40"/>
      <c r="E51" s="40"/>
      <c r="F51" s="40"/>
      <c r="G51" s="78"/>
      <c r="H51" s="79"/>
      <c r="I51" s="239"/>
      <c r="J51" s="79"/>
      <c r="K51" s="79"/>
      <c r="L51" s="80"/>
      <c r="M51" s="81"/>
    </row>
    <row r="52" spans="2:14" ht="75.599999999999994" customHeight="1" thickBot="1">
      <c r="B52" s="298" t="s">
        <v>134</v>
      </c>
      <c r="C52" s="299"/>
      <c r="D52" s="300" t="s">
        <v>219</v>
      </c>
      <c r="E52" s="301"/>
      <c r="F52" s="302"/>
      <c r="G52" s="82" t="s">
        <v>239</v>
      </c>
      <c r="H52" s="82" t="s">
        <v>14</v>
      </c>
      <c r="I52" s="380" t="s">
        <v>150</v>
      </c>
      <c r="J52" s="303"/>
      <c r="K52" s="381"/>
      <c r="L52" s="83" t="s">
        <v>77</v>
      </c>
      <c r="M52" s="332" t="s">
        <v>152</v>
      </c>
      <c r="N52" s="333"/>
    </row>
    <row r="53" spans="2:14" ht="21.6" customHeight="1" thickBot="1">
      <c r="B53" s="55"/>
      <c r="C53" s="56"/>
      <c r="D53" s="56"/>
      <c r="E53" s="56"/>
      <c r="F53" s="56"/>
      <c r="G53" s="56" t="s">
        <v>52</v>
      </c>
      <c r="H53" s="56"/>
      <c r="I53" s="234"/>
      <c r="J53" s="201">
        <v>0</v>
      </c>
      <c r="K53" s="56"/>
      <c r="L53" s="144"/>
      <c r="M53" s="334"/>
      <c r="N53" s="335"/>
    </row>
    <row r="54" spans="2:14" ht="42" customHeight="1">
      <c r="B54" s="354">
        <f>критерии!$F$39</f>
        <v>1</v>
      </c>
      <c r="C54" s="277" t="str">
        <f>критерии!$G$39</f>
        <v>Наличие разрешений / лицензии на вид деятельности</v>
      </c>
      <c r="D54" s="105" t="str">
        <f>критерии!$F$40</f>
        <v>1.1</v>
      </c>
      <c r="E54" s="350" t="str">
        <f>IF(AND(критерии!$B$40=Данные!$B$7,OR(критерии!$A$40=Данные!$C$9,критерии!$A$40=$E$6)),критерии!$G$40,"-")</f>
        <v>Статус поставщика "Изготовитель" или "Официальный дилер/ представитель изготовителя"</v>
      </c>
      <c r="F54" s="351"/>
      <c r="G54" s="106" t="str">
        <f>критерии!$H$40</f>
        <v>Лист самооценки Участника</v>
      </c>
      <c r="H54" s="149" t="str">
        <f>критерии!$I$40</f>
        <v xml:space="preserve"> </v>
      </c>
      <c r="I54" s="264">
        <v>0</v>
      </c>
      <c r="J54" s="130">
        <f>IF(I54,J53+1,J53)</f>
        <v>0</v>
      </c>
      <c r="K54" s="194" t="s">
        <v>64</v>
      </c>
      <c r="L54" s="200" t="str">
        <f>IF($E$54="-",Данные!$B$16,IF(ISBLANK(F8),"",F8))</f>
        <v/>
      </c>
      <c r="M54" s="202" t="e">
        <f>IF(L54=Данные!$B$16,"-",VLOOKUP(L54,критерии!$I$41:$J$43,2))</f>
        <v>#N/A</v>
      </c>
      <c r="N54" s="204"/>
    </row>
    <row r="55" spans="2:14" ht="51" customHeight="1">
      <c r="B55" s="355"/>
      <c r="C55" s="278"/>
      <c r="D55" s="88" t="str">
        <f>критерии!$F$44</f>
        <v>1.2</v>
      </c>
      <c r="E55" s="352" t="str">
        <f>IF(AND(критерии!$B$44=Данные!$B$7,OR(критерии!$A$44=Данные!$C$9,критерии!$A$44=$E$6)),критерии!$G$44,"-")</f>
        <v xml:space="preserve">Вид экономической деятельности включает все или один из следующих кодов ОКВЭД: 
25.29 </v>
      </c>
      <c r="F55" s="353"/>
      <c r="G55" s="89" t="str">
        <f>критерии!$H$44</f>
        <v>Выписка из ЕГРЮЛ, заверенная печатью организации и подписью руководителя.pdf</v>
      </c>
      <c r="H55" s="90" t="str">
        <f>критерии!$I$44</f>
        <v xml:space="preserve"> </v>
      </c>
      <c r="I55" s="241" t="b">
        <v>0</v>
      </c>
      <c r="J55" s="87">
        <f>IF(I55,J54+1,J54)</f>
        <v>0</v>
      </c>
      <c r="K55" s="192" t="str">
        <f>IF(I55,CONCATENATE(Данные!$A$18,J55),"")</f>
        <v/>
      </c>
      <c r="L55" s="91" t="str">
        <f>IF($E$55="-",Данные!$B$16,"")</f>
        <v/>
      </c>
      <c r="M55" s="203" t="e">
        <f>IF(L55=Данные!$B$16,"-",VLOOKUP(L55,критерии!$I$45:$J$46,2))</f>
        <v>#N/A</v>
      </c>
      <c r="N55" s="205"/>
    </row>
    <row r="56" spans="2:14" ht="109.15" hidden="1" customHeight="1">
      <c r="B56" s="355"/>
      <c r="C56" s="278"/>
      <c r="D56" s="88" t="str">
        <f>критерии!$F$47</f>
        <v>1.2</v>
      </c>
      <c r="E56" s="342" t="str">
        <f>IF(AND(критерии!$B$47=Данные!$B$7,OR(критерии!$A$47=Данные!$C$9,критерии!$A$47=$E$6)),критерии!$G$47,"-")</f>
        <v>-</v>
      </c>
      <c r="F56" s="343"/>
      <c r="G56" s="89" t="str">
        <f>критерии!$H$47</f>
        <v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v>
      </c>
      <c r="H56" s="90" t="str">
        <f>критерии!$I$47</f>
        <v xml:space="preserve"> </v>
      </c>
      <c r="I56" s="241" t="b">
        <v>0</v>
      </c>
      <c r="J56" s="87">
        <f t="shared" ref="J56:J118" si="0">IF(I56,J55+1,J55)</f>
        <v>0</v>
      </c>
      <c r="K56" s="192" t="str">
        <f>IF(I56,CONCATENATE(Данные!$A$18,J56),"")</f>
        <v/>
      </c>
      <c r="L56" s="91" t="str">
        <f>IF($E$56="-",Данные!$B$16,"")</f>
        <v>Не применимо</v>
      </c>
      <c r="M56" s="203" t="str">
        <f>IF(L56=Данные!$B$16,"-",VLOOKUP(L56,критерии!$I$48:$J$49,2))</f>
        <v>-</v>
      </c>
      <c r="N56" s="205"/>
    </row>
    <row r="57" spans="2:14" ht="93" customHeight="1">
      <c r="B57" s="355"/>
      <c r="C57" s="278"/>
      <c r="D57" s="88" t="str">
        <f>критерии!$F$50</f>
        <v>1.3</v>
      </c>
      <c r="E57" s="342" t="str">
        <f>IF(AND(критерии!$B$50=Данные!$B$7,OR(критерии!$A$50=Данные!$C$9,критерии!$A$50=$E$6)),IF(L54="",CONCATENATE(критерии!$G$50,CHAR(10),критерии!$F$51,критерии!$G$51,CHAR(10),критерии!$F$52,критерии!$G$52),VLOOKUP(L54,критерии!$F$51:$G$52,2)),"-")</f>
        <v>В зависимости от статуса участника:
Изготовитель Наличие сертификатов на заявленную продукцию и/или ТУ
Официальный представитель изготовителя 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v>
      </c>
      <c r="F57" s="343"/>
      <c r="G57" s="89" t="str">
        <f>IF(L54="",CONCATENATE(критерии!$G$50,CHAR(10),критерии!$F$51,критерии!$H$51,CHAR(10),критерии!$F$52,критерии!$H$52),VLOOKUP(L54,критерии!$F$51:$H$52,3))</f>
        <v>В зависимости от статуса участника:
Изготовитель Копии сертификатов на заявленную продукцию, ТУ.pdf
Официальный представитель изготовителя Документы, подтверждающие статус официального предствителя производителя.pdf и Копии сертификатов на заявленную продукцию, ТУ.pdf</v>
      </c>
      <c r="H57" s="90" t="str">
        <f>критерии!$I$50</f>
        <v xml:space="preserve"> </v>
      </c>
      <c r="I57" s="241" t="b">
        <v>0</v>
      </c>
      <c r="J57" s="87">
        <f t="shared" si="0"/>
        <v>0</v>
      </c>
      <c r="K57" s="192" t="str">
        <f>IF(I57,CONCATENATE(Данные!$A$18,J57),"")</f>
        <v/>
      </c>
      <c r="L57" s="91" t="str">
        <f>IF($E$57="-",Данные!$B$16,"")</f>
        <v/>
      </c>
      <c r="M57" s="203" t="e">
        <f>IF(L57=Данные!$B$16,"-",VLOOKUP(L57,критерии!$I$51:$J$52,2))</f>
        <v>#N/A</v>
      </c>
      <c r="N57" s="205"/>
    </row>
    <row r="58" spans="2:14" ht="36.75" customHeight="1" thickBot="1">
      <c r="B58" s="355"/>
      <c r="C58" s="278"/>
      <c r="D58" s="88" t="str">
        <f>критерии!$F$53</f>
        <v>1.4</v>
      </c>
      <c r="E58" s="342" t="str">
        <f>IF(AND(критерии!$B$53=Данные!$B$7,OR(критерии!$A$53=Данные!$C$9,критерии!$A$53=$E$6)),критерии!$G$53,"-")</f>
        <v xml:space="preserve">Наличие сертификата соответствия ТР ТС на выпускаемую продукцию  </v>
      </c>
      <c r="F58" s="343"/>
      <c r="G58" s="89" t="str">
        <f>критерии!$H$53</f>
        <v>Сертификат соответствия ТР ТС, заверенный печатью организации и подписью руководителя.pdf</v>
      </c>
      <c r="H58" s="90" t="str">
        <f>критерии!$I$53</f>
        <v xml:space="preserve"> </v>
      </c>
      <c r="I58" s="241"/>
      <c r="J58" s="87">
        <f t="shared" si="0"/>
        <v>0</v>
      </c>
      <c r="K58" s="192" t="str">
        <f>IF(I58,CONCATENATE(Данные!$A$18,J58),"")</f>
        <v/>
      </c>
      <c r="L58" s="91" t="str">
        <f>IF($E$58="-",Данные!$B$16,"")</f>
        <v/>
      </c>
      <c r="M58" s="203" t="e">
        <f>IF(L58=Данные!$B$16,"-",VLOOKUP(L58,критерии!$I$54:$J$55,2))</f>
        <v>#N/A</v>
      </c>
      <c r="N58" s="205"/>
    </row>
    <row r="59" spans="2:14" ht="93" hidden="1" customHeight="1" thickBot="1">
      <c r="B59" s="356"/>
      <c r="C59" s="279"/>
      <c r="D59" s="92" t="str">
        <f>критерии!$F$56</f>
        <v>1.4</v>
      </c>
      <c r="E59" s="385" t="str">
        <f>IF(AND(критерии!$B$56=Данные!$B$7,OR(критерии!$A$56=Данные!$C$9,критерии!$A$56=$E$6)),критерии!$G$53,"-")</f>
        <v>-</v>
      </c>
      <c r="F59" s="386"/>
      <c r="G59" s="93" t="str">
        <f>критерии!$H$56</f>
        <v>Паспорт в соответствии с ГОСТ ____.pdf</v>
      </c>
      <c r="H59" s="94" t="str">
        <f>критерии!$I$56</f>
        <v xml:space="preserve"> </v>
      </c>
      <c r="I59" s="241" t="b">
        <v>0</v>
      </c>
      <c r="J59" s="87">
        <f t="shared" si="0"/>
        <v>0</v>
      </c>
      <c r="K59" s="192" t="str">
        <f>IF(I59,CONCATENATE(Данные!$A$18,J59),"")</f>
        <v/>
      </c>
      <c r="L59" s="91"/>
      <c r="M59" s="203" t="e">
        <f>IF(L59=Данные!$B$16,"-",VLOOKUP(L59,критерии!$I$57:$J$58,2))</f>
        <v>#N/A</v>
      </c>
      <c r="N59" s="205"/>
    </row>
    <row r="60" spans="2:14" ht="45.6" customHeight="1">
      <c r="B60" s="344">
        <f>критерии!$F$59</f>
        <v>2</v>
      </c>
      <c r="C60" s="347" t="str">
        <f>критерии!$G$59</f>
        <v>Общие и репутационные сведения, опыт выполнения аналогичных поставок, работ, услуг</v>
      </c>
      <c r="D60" s="84" t="str">
        <f>критерии!$F$60</f>
        <v>2.1</v>
      </c>
      <c r="E60" s="310" t="str">
        <f>IF(AND(критерии!$B$60=Данные!$B$7,OR(критерии!$A$60=Данные!$C$9,критерии!$A$60=$E$6)),критерии!$G$60,"-")</f>
        <v>Возраст компании</v>
      </c>
      <c r="F60" s="311"/>
      <c r="G60" s="85" t="str">
        <f>критерии!$H$60</f>
        <v>Выписка из ЕГРЮЛ, заверенная печатью организации и подписью руководителя.pdf</v>
      </c>
      <c r="H60" s="86" t="str">
        <f>критерии!$I$60</f>
        <v xml:space="preserve"> </v>
      </c>
      <c r="I60" s="241" t="b">
        <v>0</v>
      </c>
      <c r="J60" s="87">
        <f t="shared" si="0"/>
        <v>0</v>
      </c>
      <c r="K60" s="192" t="str">
        <f>K55</f>
        <v/>
      </c>
      <c r="L60" s="91" t="str">
        <f>IF($E$60="-",Данные!$B$16,"")</f>
        <v/>
      </c>
      <c r="M60" s="203" t="e">
        <f>IF(L60=Данные!$B$16,"-",IF(L54=Данные!$B$4,VLOOKUP(L60,критерии!$I$64:$J$66,2),VLOOKUP(L60,критерии!$I$61:$J$63,2)))</f>
        <v>#N/A</v>
      </c>
      <c r="N60" s="205"/>
    </row>
    <row r="61" spans="2:14" ht="63.75">
      <c r="B61" s="345"/>
      <c r="C61" s="348"/>
      <c r="D61" s="88" t="str">
        <f>критерии!$F$67</f>
        <v>2.2</v>
      </c>
      <c r="E61" s="342" t="str">
        <f>IF(AND(критерии!$B$67=Данные!$B$7,OR(критерии!$A$67=Данные!$C$9,критерии!$A$67=$E$6)),критерии!$G$67,"-")</f>
        <v>Опыт работы Изготовителя ТМЦ по предмету предквалификации</v>
      </c>
      <c r="F61" s="343"/>
      <c r="G61" s="89" t="str">
        <f>критерии!$H$67</f>
        <v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</v>
      </c>
      <c r="H61" s="90" t="str">
        <f>критерии!$I$67</f>
        <v>Форма № 7</v>
      </c>
      <c r="I61" s="241" t="b">
        <v>0</v>
      </c>
      <c r="J61" s="87">
        <f t="shared" si="0"/>
        <v>0</v>
      </c>
      <c r="K61" s="192" t="str">
        <f>IF(I61,CONCATENATE(Данные!$A$18,J61),"")</f>
        <v/>
      </c>
      <c r="L61" s="91" t="str">
        <f>IF($E$61="-",Данные!$B$16,"")</f>
        <v/>
      </c>
      <c r="M61" s="203" t="e">
        <f>IF(L61=Данные!$B$16,"-",VLOOKUP(L61,критерии!$I$68:$J$69,2))</f>
        <v>#N/A</v>
      </c>
      <c r="N61" s="205"/>
    </row>
    <row r="62" spans="2:14" ht="45.6" customHeight="1">
      <c r="B62" s="345"/>
      <c r="C62" s="348"/>
      <c r="D62" s="88" t="str">
        <f>критерии!$F$70</f>
        <v>2.3</v>
      </c>
      <c r="E62" s="342" t="str">
        <f>IF(AND(критерии!$B$70=Данные!$B$7,OR(критерии!$A$70=Данные!$C$9,критерии!$A$70=$E$6)),IF(L54="",CONCATENATE(критерии!$G$70,CHAR(10),критерии!$F$71,критерии!$G$71),IF(L54=критерии!$F$71,критерии!$G$71,"-")),"-")</f>
        <v>В зависимости от статуса участника:
Официальный представитель изготовителя Опыт работы по предмету предквалификации официального представителя изготовителя</v>
      </c>
      <c r="F62" s="343"/>
      <c r="G62" s="89" t="str">
        <f>критерии!$H$70</f>
        <v>Форма, заверенная печатью организации и подписью руководителя.pdf</v>
      </c>
      <c r="H62" s="90" t="str">
        <f>критерии!$I$70</f>
        <v>Форма № 7</v>
      </c>
      <c r="I62" s="241" t="b">
        <v>0</v>
      </c>
      <c r="J62" s="87">
        <f t="shared" si="0"/>
        <v>0</v>
      </c>
      <c r="K62" s="192" t="str">
        <f>IF(I62,CONCATENATE(Данные!$A$18,J62),"")</f>
        <v/>
      </c>
      <c r="L62" s="91" t="str">
        <f>IF($E$62="-",Данные!$B$16,IF(L54=Данные!$B$4,"",Данные!$B$16))</f>
        <v>Не применимо</v>
      </c>
      <c r="M62" s="203" t="str">
        <f>IF(L62=Данные!$B$16,"-",VLOOKUP(L62,критерии!$I$71:$J$72,2))</f>
        <v>-</v>
      </c>
      <c r="N62" s="205"/>
    </row>
    <row r="63" spans="2:14" ht="45.6" hidden="1" customHeight="1">
      <c r="B63" s="345"/>
      <c r="C63" s="348"/>
      <c r="D63" s="88" t="str">
        <f>критерии!$F$73</f>
        <v>2.3</v>
      </c>
      <c r="E63" s="342" t="str">
        <f>IF(AND(критерии!$B$73=Данные!$B$7,OR(критерии!$A$73=Данные!$C$9,критерии!$A$73=$E$6)),критерии!$G$73,"-")</f>
        <v>-</v>
      </c>
      <c r="F63" s="343"/>
      <c r="G63" s="89" t="str">
        <f>критерии!$H$73</f>
        <v>Копия Приказов назначения, положение об отделе, должностных инструкций, заверенные печатью организации и подписью руководителя.pdf</v>
      </c>
      <c r="H63" s="90" t="str">
        <f>критерии!$I$73</f>
        <v xml:space="preserve"> </v>
      </c>
      <c r="I63" s="241" t="b">
        <v>0</v>
      </c>
      <c r="J63" s="87">
        <f t="shared" si="0"/>
        <v>0</v>
      </c>
      <c r="K63" s="192" t="str">
        <f>IF(I63,CONCATENATE(Данные!$A$18,J63),"")</f>
        <v/>
      </c>
      <c r="L63" s="91" t="str">
        <f>IF($E$63="-",Данные!$B$16,"")</f>
        <v>Не применимо</v>
      </c>
      <c r="M63" s="203" t="str">
        <f>IF(L63=Данные!$B$16,"-",VLOOKUP(L63,критерии!$I$74:$J$75,2))</f>
        <v>-</v>
      </c>
      <c r="N63" s="205"/>
    </row>
    <row r="64" spans="2:14" ht="48" customHeight="1" thickBot="1">
      <c r="B64" s="346"/>
      <c r="C64" s="349"/>
      <c r="D64" s="88" t="str">
        <f>критерии!$F$76</f>
        <v>2.4</v>
      </c>
      <c r="E64" s="280" t="str">
        <f>IF(AND(критерии!$B$76=Данные!$B$7,OR(критерии!$A$76=Данные!$C$9,критерии!$A$76=$E$6)),критерии!$G$76,"-")</f>
        <v>Количество не урегулированных претензий по качеству продукции/работ/услуг, в судебном порядке</v>
      </c>
      <c r="F64" s="281"/>
      <c r="G64" s="89" t="str">
        <f>критерии!$H$76</f>
        <v>Форма, заверенная печатью организации и подписью руководителя.pdf</v>
      </c>
      <c r="H64" s="65" t="str">
        <f>критерии!$I$76</f>
        <v xml:space="preserve">Форма № 23  </v>
      </c>
      <c r="I64" s="241" t="b">
        <v>0</v>
      </c>
      <c r="J64" s="87">
        <f t="shared" si="0"/>
        <v>0</v>
      </c>
      <c r="K64" s="192" t="str">
        <f>IF(I64,CONCATENATE(Данные!$A$18,J64),"")</f>
        <v/>
      </c>
      <c r="L64" s="91" t="str">
        <f>IF($E$64="-",Данные!$B$16,"")</f>
        <v/>
      </c>
      <c r="M64" s="203" t="e">
        <f>IF(L64=Данные!$B$16,"-",VLOOKUP(L64,критерии!$I$77:$J$78,2))</f>
        <v>#N/A</v>
      </c>
      <c r="N64" s="205"/>
    </row>
    <row r="65" spans="2:14" ht="86.45" customHeight="1">
      <c r="B65" s="304">
        <f>критерии!$F$79</f>
        <v>3</v>
      </c>
      <c r="C65" s="307" t="str">
        <f>критерии!$G$79</f>
        <v>Гарантии и обязательства</v>
      </c>
      <c r="D65" s="84" t="str">
        <f>критерии!$F$80</f>
        <v>3.1</v>
      </c>
      <c r="E65" s="310" t="str">
        <f>IF(AND(критерии!$B$80=Данные!$B$7,OR(критерии!$A$80=Данные!$C$9,критерии!$A$80=$E$6)),критерии!$G$80,"-")</f>
        <v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</v>
      </c>
      <c r="F65" s="311"/>
      <c r="G65" s="85" t="str">
        <f>критерии!$H$80</f>
        <v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контроль.pdf</v>
      </c>
      <c r="H65" s="86" t="str">
        <f>критерии!$I$80</f>
        <v xml:space="preserve"> </v>
      </c>
      <c r="I65" s="241" t="b">
        <v>0</v>
      </c>
      <c r="J65" s="87">
        <f t="shared" si="0"/>
        <v>0</v>
      </c>
      <c r="K65" s="192" t="str">
        <f>IF(I65,CONCATENATE(Данные!$A$18,J65),"")</f>
        <v/>
      </c>
      <c r="L65" s="91" t="str">
        <f>IF($E$65="-",Данные!$B$16,"")</f>
        <v/>
      </c>
      <c r="M65" s="203" t="e">
        <f>IF(L65=Данные!$B$16,"-",VLOOKUP(L65,критерии!$I$81:$J$82,2))</f>
        <v>#N/A</v>
      </c>
      <c r="N65" s="205"/>
    </row>
    <row r="66" spans="2:14" ht="55.5" customHeight="1">
      <c r="B66" s="305"/>
      <c r="C66" s="308"/>
      <c r="D66" s="95" t="str">
        <f>критерии!$F$83</f>
        <v>3.2</v>
      </c>
      <c r="E66" s="312" t="str">
        <f>IF(AND(критерии!$B$83=Данные!$B$7,OR(критерии!$A$83=Данные!$C$9,критерии!$A$83=$E$6)),критерии!$G$83,"-")</f>
        <v>Заявление о добросовестности контрагента</v>
      </c>
      <c r="F66" s="313"/>
      <c r="G66" s="96" t="str">
        <f>критерии!$H$83</f>
        <v>Форма, заверенная печатью организации и подписью руководителя.pdf</v>
      </c>
      <c r="H66" s="97" t="str">
        <f>критерии!$I$83</f>
        <v>Форма "Заявление о добросовестности"</v>
      </c>
      <c r="I66" s="241" t="b">
        <v>0</v>
      </c>
      <c r="J66" s="87">
        <f t="shared" si="0"/>
        <v>0</v>
      </c>
      <c r="K66" s="192" t="str">
        <f>IF(I66,CONCATENATE(Данные!$A$18,J66),"")</f>
        <v/>
      </c>
      <c r="L66" s="91" t="str">
        <f>IF($E$66="-",Данные!$B$16,"")</f>
        <v/>
      </c>
      <c r="M66" s="203" t="e">
        <f>IF(L66=Данные!$B$16,"-",VLOOKUP(L66,критерии!$I$84:$J$85,2))</f>
        <v>#N/A</v>
      </c>
      <c r="N66" s="205"/>
    </row>
    <row r="67" spans="2:14" ht="36.6" customHeight="1" thickBot="1">
      <c r="B67" s="306"/>
      <c r="C67" s="309"/>
      <c r="D67" s="98" t="str">
        <f>критерии!$F$86</f>
        <v>3.3</v>
      </c>
      <c r="E67" s="314" t="str">
        <f>IF(AND(критерии!$B$86=Данные!$B$7,OR(критерии!$A$86=Данные!$C$9,критерии!$A$86=$E$6)),критерии!$G$86,"-")</f>
        <v xml:space="preserve">Доверенность на директора компании, предоставляющая право выступать от имени организации </v>
      </c>
      <c r="F67" s="315"/>
      <c r="G67" s="99" t="str">
        <f>критерии!$H$86</f>
        <v>Копия Доверенности, заверенная печатью организации и подписью руководителя.pdf</v>
      </c>
      <c r="H67" s="100" t="str">
        <f>критерии!$I$86</f>
        <v xml:space="preserve"> </v>
      </c>
      <c r="I67" s="242" t="b">
        <v>0</v>
      </c>
      <c r="J67" s="207">
        <f t="shared" si="0"/>
        <v>0</v>
      </c>
      <c r="K67" s="208" t="str">
        <f>IF(I67,CONCATENATE(Данные!$A$18,J67),"")</f>
        <v/>
      </c>
      <c r="L67" s="209" t="str">
        <f>IF($E$67="-",Данные!$B$16,"")</f>
        <v/>
      </c>
      <c r="M67" s="210" t="e">
        <f>IF(L67=Данные!$B$16,"-",VLOOKUP(L67,критерии!$I$87:$J$88,2))</f>
        <v>#N/A</v>
      </c>
      <c r="N67" s="206"/>
    </row>
    <row r="68" spans="2:14" ht="22.15" customHeight="1" thickBot="1">
      <c r="B68" s="55"/>
      <c r="C68" s="56"/>
      <c r="D68" s="56"/>
      <c r="E68" s="56"/>
      <c r="F68" s="56"/>
      <c r="G68" s="56" t="s">
        <v>53</v>
      </c>
      <c r="H68" s="104"/>
      <c r="I68" s="243"/>
      <c r="J68" s="212"/>
      <c r="K68" s="213"/>
      <c r="L68" s="214" t="s">
        <v>228</v>
      </c>
      <c r="M68" s="216">
        <f>COUNTIF(M54:M67,Данные!$B$15)</f>
        <v>0</v>
      </c>
      <c r="N68" s="215" t="s">
        <v>228</v>
      </c>
    </row>
    <row r="69" spans="2:14" ht="80.25" customHeight="1" thickBot="1">
      <c r="B69" s="345">
        <f>критерии!$F$112</f>
        <v>4</v>
      </c>
      <c r="C69" s="348" t="str">
        <f>критерии!$G$112</f>
        <v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лабораторий</v>
      </c>
      <c r="D69" s="105" t="str">
        <f>критерии!$F$113</f>
        <v>4.1</v>
      </c>
      <c r="E69" s="364" t="str">
        <f>IF(AND(критерии!$B$113=Данные!$B$7,OR(критерии!$A$113=Данные!$C$9,критерии!$A$113=$E$6)),критерии!$G$113,"-")</f>
        <v>Проведение контроля, разрушающего, неразрушающего (собственная лаборатория по испытанию и/или контролю материалов и ее соответствие требованиям / привлечение сторонней лаборатории)</v>
      </c>
      <c r="F69" s="365"/>
      <c r="G69" s="106" t="str">
        <f>критерии!$H$113</f>
        <v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</v>
      </c>
      <c r="H69" s="107" t="str">
        <f>критерии!$I$113</f>
        <v>Форма № 12
Форма № 13</v>
      </c>
      <c r="I69" s="244" t="b">
        <v>0</v>
      </c>
      <c r="J69" s="130">
        <f>IF(I69,J67+1,J67)</f>
        <v>0</v>
      </c>
      <c r="K69" s="194" t="str">
        <f>IF(I69,CONCATENATE(Данные!$A$18,J69),"")</f>
        <v/>
      </c>
      <c r="L69" s="211" t="str">
        <f>IF($E$69="-",Данные!$B$16,"")</f>
        <v/>
      </c>
      <c r="M69" s="292"/>
      <c r="N69" s="293"/>
    </row>
    <row r="70" spans="2:14" ht="84" hidden="1" customHeight="1">
      <c r="B70" s="346"/>
      <c r="C70" s="362"/>
      <c r="D70" s="95" t="str">
        <f>критерии!$F$117</f>
        <v>4.1</v>
      </c>
      <c r="E70" s="312" t="str">
        <f>IF(AND(критерии!$B$117=Данные!$B$7,OR(критерии!$A$117=Данные!$C$9,критерии!$A$117=$E$6)),критерии!$G$117,"-")</f>
        <v>-</v>
      </c>
      <c r="F70" s="313"/>
      <c r="G70" s="96" t="str">
        <f>критерии!$H$117</f>
        <v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</v>
      </c>
      <c r="H70" s="110" t="str">
        <f>критерии!$I$117</f>
        <v>Форма № 12
Форма № 13</v>
      </c>
      <c r="I70" s="241" t="b">
        <v>0</v>
      </c>
      <c r="J70" s="87">
        <f t="shared" si="0"/>
        <v>0</v>
      </c>
      <c r="K70" s="192" t="str">
        <f>K69</f>
        <v/>
      </c>
      <c r="L70" s="111" t="str">
        <f>IF($E$70="-",Данные!$B$16,"")</f>
        <v>Не применимо</v>
      </c>
      <c r="M70" s="282"/>
      <c r="N70" s="283"/>
    </row>
    <row r="71" spans="2:14" ht="88.9" hidden="1" customHeight="1" thickBot="1">
      <c r="B71" s="361"/>
      <c r="C71" s="363"/>
      <c r="D71" s="98" t="str">
        <f>критерии!$F$121</f>
        <v>4.1</v>
      </c>
      <c r="E71" s="280" t="str">
        <f>IF(AND(критерии!$B$121=Данные!$B$7,OR(критерии!$A$121=Данные!$C$9,критерии!$A$121=$E$6)),критерии!$G$121,"-")</f>
        <v>-</v>
      </c>
      <c r="F71" s="281"/>
      <c r="G71" s="99" t="str">
        <f>критерии!$H$121</f>
        <v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</v>
      </c>
      <c r="H71" s="64" t="str">
        <f>критерии!$I$121</f>
        <v>Форма № 12
Форма № 13</v>
      </c>
      <c r="I71" s="241" t="b">
        <v>0</v>
      </c>
      <c r="J71" s="87">
        <f t="shared" si="0"/>
        <v>0</v>
      </c>
      <c r="K71" s="192" t="str">
        <f>K69</f>
        <v/>
      </c>
      <c r="L71" s="111" t="str">
        <f>IF($E$71="-",Данные!$B$16,"")</f>
        <v>Не применимо</v>
      </c>
      <c r="M71" s="282"/>
      <c r="N71" s="283"/>
    </row>
    <row r="72" spans="2:14" ht="48" hidden="1" customHeight="1">
      <c r="B72" s="354">
        <f>критерии!$F$125</f>
        <v>5</v>
      </c>
      <c r="C72" s="277" t="str">
        <f>критерии!$G$125</f>
        <v>Оценка соответствия производственных объектов, оборудования и производства требованиям</v>
      </c>
      <c r="D72" s="84" t="str">
        <f>критерии!$F$126</f>
        <v>5.0</v>
      </c>
      <c r="E72" s="310" t="str">
        <f>IF(AND(критерии!$B$126=Данные!$B$7,OR(критерии!$A$126=Данные!$C$9,критерии!$A$126=$E$6)),критерии!$G$126,"-")</f>
        <v>-</v>
      </c>
      <c r="F72" s="311"/>
      <c r="G72" s="112" t="str">
        <f>критерии!$H$126</f>
        <v>Копии документов, заверенные печатью организации и подписью руководителя.pdf
Фото в формате .jpg</v>
      </c>
      <c r="H72" s="113" t="str">
        <f>критерии!$I$126</f>
        <v>Форма № 11</v>
      </c>
      <c r="I72" s="241" t="b">
        <v>0</v>
      </c>
      <c r="J72" s="87">
        <f t="shared" si="0"/>
        <v>0</v>
      </c>
      <c r="K72" s="192" t="str">
        <f>IF(I72,CONCATENATE(Данные!$A$18,J72),"")</f>
        <v/>
      </c>
      <c r="L72" s="111" t="str">
        <f>IF($E$72="-",Данные!$B$16,критерии!$I$127)</f>
        <v>Не применимо</v>
      </c>
      <c r="M72" s="282"/>
      <c r="N72" s="283"/>
    </row>
    <row r="73" spans="2:14" ht="52.15" hidden="1" customHeight="1" thickBot="1">
      <c r="B73" s="355"/>
      <c r="C73" s="278"/>
      <c r="D73" s="92" t="str">
        <f>критерии!$F$129</f>
        <v>5.0</v>
      </c>
      <c r="E73" s="280" t="str">
        <f>IF(AND(критерии!$B$129=Данные!$B$7,OR(критерии!$A$129=Данные!$C$9,критерии!$A$129=$E$6)),критерии!$G$129,"-")</f>
        <v>-</v>
      </c>
      <c r="F73" s="281"/>
      <c r="G73" s="114" t="str">
        <f>критерии!$H$129</f>
        <v>Форма, заверенная печатью организации и подписью руководителя.pdf</v>
      </c>
      <c r="H73" s="115" t="str">
        <f>критерии!$I$129</f>
        <v xml:space="preserve">Форма № 10  </v>
      </c>
      <c r="I73" s="241" t="b">
        <v>0</v>
      </c>
      <c r="J73" s="87">
        <f t="shared" si="0"/>
        <v>0</v>
      </c>
      <c r="K73" s="192" t="str">
        <f>IF(I73,CONCATENATE(Данные!$A$18,J73),"")</f>
        <v/>
      </c>
      <c r="L73" s="111" t="str">
        <f>IF($E$73="-",Данные!$B$16,критерии!$I$130)</f>
        <v>Не применимо</v>
      </c>
      <c r="M73" s="282"/>
      <c r="N73" s="283"/>
    </row>
    <row r="74" spans="2:14" ht="52.15" customHeight="1">
      <c r="B74" s="355"/>
      <c r="C74" s="278"/>
      <c r="D74" s="382" t="str">
        <f>критерии!$F$132</f>
        <v>5.1</v>
      </c>
      <c r="E74" s="383" t="str">
        <f>IF(AND(критерии!$B$132=Данные!$B$7,OR(критерии!$A$132=Данные!$C$9,критерии!$A$132=$E$6)),критерии!$G$132,"-")</f>
        <v>Участок изготовления продукции (оценка количества, площади, состава оборудования для изготовления)</v>
      </c>
      <c r="F74" s="116" t="str">
        <f>IF(AND(критерии!$B$132=Данные!$B$7,OR(критерии!$A$132=Данные!$C$9,критерии!$A$132=$E$6)),критерии!$G$133,"-")</f>
        <v>Производственные площади (количество, площадь, аренда/собственность)</v>
      </c>
      <c r="G74" s="85" t="str">
        <f>критерии!$H$133</f>
        <v>Копии документов, заверенные печатью организации и подписью руководителя.pdf
Фото в формате .jpg, Видео обзор производственной площадки</v>
      </c>
      <c r="H74" s="113" t="str">
        <f>критерии!$I$133</f>
        <v>Форма № 11</v>
      </c>
      <c r="I74" s="241" t="b">
        <v>0</v>
      </c>
      <c r="J74" s="87">
        <f t="shared" si="0"/>
        <v>0</v>
      </c>
      <c r="K74" s="192" t="str">
        <f>IF(I74,CONCATENATE(Данные!$A$18,J74),"")</f>
        <v/>
      </c>
      <c r="L74" s="111" t="str">
        <f>IF($E$74="-",Данные!$B$16,критерии!$I$155)</f>
        <v>___ шт., ____ кв.м</v>
      </c>
      <c r="M74" s="282"/>
      <c r="N74" s="283"/>
    </row>
    <row r="75" spans="2:14" ht="52.15" customHeight="1">
      <c r="B75" s="355"/>
      <c r="C75" s="278"/>
      <c r="D75" s="357"/>
      <c r="E75" s="359"/>
      <c r="F75" s="117" t="str">
        <f>IF(AND(критерии!$B$132=Данные!$B$7,OR(критерии!$A$132=Данные!$C$9,критерии!$A$132=$E$6)),критерии!$G$134,"-")</f>
        <v>Основное станочное оборудование</v>
      </c>
      <c r="G75" s="89" t="str">
        <f>критерии!$H$134</f>
        <v>Копии документов, заверенные печатью организации и подписью руководителя.pdf
Фото в формате .jpg</v>
      </c>
      <c r="H75" s="118" t="str">
        <f>критерии!$I$134</f>
        <v xml:space="preserve">Форма № 10  </v>
      </c>
      <c r="I75" s="241" t="b">
        <v>0</v>
      </c>
      <c r="J75" s="87">
        <f t="shared" si="0"/>
        <v>0</v>
      </c>
      <c r="K75" s="192" t="str">
        <f>IF(I75,CONCATENATE(Данные!$A$18,J75),"")</f>
        <v/>
      </c>
      <c r="L75" s="111" t="str">
        <f>IF($E$74="-",Данные!$B$16,критерии!$I$156)</f>
        <v>___ ед.</v>
      </c>
      <c r="M75" s="282"/>
      <c r="N75" s="283"/>
    </row>
    <row r="76" spans="2:14" ht="52.15" hidden="1" customHeight="1">
      <c r="B76" s="355"/>
      <c r="C76" s="278"/>
      <c r="D76" s="227" t="str">
        <f>критерии!$F$135</f>
        <v>5.1</v>
      </c>
      <c r="E76" s="226" t="str">
        <f>IF(AND(критерии!$B$135=Данные!$B$7,OR(критерии!$A$135=Данные!$C$9,критерии!$A$135=$E$6)),критерии!$G$135,"-")</f>
        <v>-</v>
      </c>
      <c r="F76" s="28" t="str">
        <f>IF(AND(критерии!$B$136=Данные!$B$7,OR(критерии!$A$136=Данные!$C$9,критерии!$A$136=$E$6)),критерии!$G$136,"-")</f>
        <v>-</v>
      </c>
      <c r="G76" s="5" t="str">
        <f>критерии!$H$136</f>
        <v>Поясняющее письмо, фото, договор на приобретении готовых литейных изделий, сертификаты качества на приобретаемую продукцию и т.п.</v>
      </c>
      <c r="H76" s="118" t="str">
        <f>критерии!$I$136</f>
        <v xml:space="preserve">Форма № 10, Форма № 11 </v>
      </c>
      <c r="I76" s="241" t="b">
        <v>0</v>
      </c>
      <c r="J76" s="87">
        <f t="shared" si="0"/>
        <v>0</v>
      </c>
      <c r="K76" s="192" t="str">
        <f>IF(I76,CONCATENATE(Данные!$A$18,J76),"")</f>
        <v/>
      </c>
      <c r="L76" s="111" t="str">
        <f>IF($E$74="-",Данные!$B$16,"")</f>
        <v/>
      </c>
      <c r="M76" s="282"/>
      <c r="N76" s="283"/>
    </row>
    <row r="77" spans="2:14" ht="52.15" hidden="1" customHeight="1">
      <c r="B77" s="355"/>
      <c r="C77" s="278"/>
      <c r="D77" s="227" t="str">
        <f>критерии!$F$140</f>
        <v>5.1</v>
      </c>
      <c r="E77" s="284" t="str">
        <f>IF(AND(критерии!$B$140=Данные!$B$7,OR(критерии!$A$140=Данные!$C$9,критерии!$A$140=$E$6)),критерии!$G$140,"-")</f>
        <v>-</v>
      </c>
      <c r="F77" s="285"/>
      <c r="G77" s="5" t="str">
        <f>критерии!$H$140</f>
        <v>Договоры на приобретении материалов и полуфабрикатов, сертификаты качества на приобретаемую продукцию и т.п</v>
      </c>
      <c r="H77" s="259" t="str">
        <f>критерии!$I$140</f>
        <v xml:space="preserve"> </v>
      </c>
      <c r="I77" s="241" t="b">
        <v>0</v>
      </c>
      <c r="J77" s="87">
        <f t="shared" si="0"/>
        <v>0</v>
      </c>
      <c r="K77" s="192" t="str">
        <f>IF(I77,CONCATENATE(Данные!$A$18,J77),"")</f>
        <v/>
      </c>
      <c r="L77" s="111" t="str">
        <f>IF($E$74="-",Данные!$B$16,"")</f>
        <v/>
      </c>
      <c r="M77" s="282"/>
      <c r="N77" s="283"/>
    </row>
    <row r="78" spans="2:14" ht="52.15" customHeight="1">
      <c r="B78" s="355"/>
      <c r="C78" s="278"/>
      <c r="D78" s="357" t="str">
        <f>критерии!$F$143</f>
        <v>5.2</v>
      </c>
      <c r="E78" s="359" t="str">
        <f>IF(AND(критерии!$B$143=Данные!$B$7,OR(критерии!$A$143=Данные!$C$9,критерии!$A$143=$E$6)),критерии!$G$143,"-")</f>
        <v>Участок нанесение внешнего и внутреннего покрытия (оценка количества, площади, состава оборудования в соответствии с видом работ)</v>
      </c>
      <c r="F78" s="117" t="str">
        <f>IF(AND(критерии!$B$143=Данные!$B$7,OR(критерии!$A$143=Данные!$C$9,критерии!$A$143=$E$6)),критерии!$G$144,"-")</f>
        <v>Участок покраски (количество, площадь, аренда/собственность)</v>
      </c>
      <c r="G78" s="119" t="str">
        <f>критерии!$H$144</f>
        <v>Копии документов, заверенные печатью организации и подписью руководителя.pdf
Фото в формате .jpg</v>
      </c>
      <c r="H78" s="118" t="str">
        <f>критерии!$I$144</f>
        <v>Форма № 11</v>
      </c>
      <c r="I78" s="241" t="b">
        <v>0</v>
      </c>
      <c r="J78" s="87">
        <f t="shared" si="0"/>
        <v>0</v>
      </c>
      <c r="K78" s="192" t="str">
        <f>K74</f>
        <v/>
      </c>
      <c r="L78" s="111" t="str">
        <f>IF($E$78="-",Данные!$B$16,критерии!$I$155)</f>
        <v>___ шт., ____ кв.м</v>
      </c>
      <c r="M78" s="282"/>
      <c r="N78" s="283"/>
    </row>
    <row r="79" spans="2:14" ht="52.15" customHeight="1">
      <c r="B79" s="355"/>
      <c r="C79" s="278"/>
      <c r="D79" s="357"/>
      <c r="E79" s="359"/>
      <c r="F79" s="117" t="str">
        <f>IF(AND(критерии!$B$143=Данные!$B$7,OR(критерии!$A$143=Данные!$C$9,критерии!$A$143=$E$6)),критерии!$G$145,"-")</f>
        <v>Оборудование для нанесения покрытий (гальванических, ЛКП, гидроизолирующих, пр.)</v>
      </c>
      <c r="G79" s="119" t="str">
        <f>критерии!$H$145</f>
        <v>Форма, заверенная печатью организации и подписью руководителя.pdf</v>
      </c>
      <c r="H79" s="118" t="str">
        <f>критерии!$I$145</f>
        <v xml:space="preserve">Форма № 10  </v>
      </c>
      <c r="I79" s="241" t="b">
        <v>0</v>
      </c>
      <c r="J79" s="87">
        <f t="shared" si="0"/>
        <v>0</v>
      </c>
      <c r="K79" s="192" t="str">
        <f>K75</f>
        <v/>
      </c>
      <c r="L79" s="111" t="str">
        <f>IF($E$78="-",Данные!$B$16,критерии!$I$156)</f>
        <v>___ ед.</v>
      </c>
      <c r="M79" s="282"/>
      <c r="N79" s="283"/>
    </row>
    <row r="80" spans="2:14" ht="52.15" customHeight="1">
      <c r="B80" s="355"/>
      <c r="C80" s="278"/>
      <c r="D80" s="357" t="str">
        <f>критерии!$F$146</f>
        <v>5.3</v>
      </c>
      <c r="E80" s="359" t="str">
        <f>IF(AND(критерии!$B$146=Данные!$B$7,OR(критерии!$A$146=Данные!$C$9,критерии!$A$146=$E$6)),критерии!$G$146,"-")</f>
        <v>Испытательный участок (оценка количества, площади, состава оборудования для проведения испытаний)</v>
      </c>
      <c r="F80" s="117" t="str">
        <f>IF(AND(критерии!$B$146=Данные!$B$7,OR(критерии!$A$146=Данные!$C$9,критерии!$A$146=$E$6)),критерии!$G$147,"-")</f>
        <v>Испытательный участок (количество, площадь, аренда/собственность)</v>
      </c>
      <c r="G80" s="119" t="str">
        <f>критерии!$H$147</f>
        <v>Копии документов, заверенные печатью организации и подписью руководителя.pdf
Фото в формате .jpg</v>
      </c>
      <c r="H80" s="118" t="str">
        <f>критерии!$I$147</f>
        <v>Форма № 11</v>
      </c>
      <c r="I80" s="241" t="b">
        <v>0</v>
      </c>
      <c r="J80" s="87">
        <f t="shared" si="0"/>
        <v>0</v>
      </c>
      <c r="K80" s="192" t="str">
        <f>K74</f>
        <v/>
      </c>
      <c r="L80" s="111" t="str">
        <f>IF($E$80="-",Данные!$B$16,критерии!$I$155)</f>
        <v>___ шт., ____ кв.м</v>
      </c>
      <c r="M80" s="282"/>
      <c r="N80" s="283"/>
    </row>
    <row r="81" spans="2:14" ht="52.15" customHeight="1">
      <c r="B81" s="355"/>
      <c r="C81" s="278"/>
      <c r="D81" s="357"/>
      <c r="E81" s="359"/>
      <c r="F81" s="117" t="str">
        <f>IF(AND(критерии!$B$146=Данные!$B$7,OR(критерии!$A$146=Данные!$C$9,критерии!$A$146=$E$6)),критерии!$G$148,"-")</f>
        <v>Испытательное оборудование, для подтверждения качества выпускаемой продукции</v>
      </c>
      <c r="G81" s="119" t="str">
        <f>критерии!$H$148</f>
        <v>Форма, заверенная печатью организации и подписью руководителя.pdf</v>
      </c>
      <c r="H81" s="118" t="str">
        <f>критерии!$I$148</f>
        <v xml:space="preserve">Форма № 10  </v>
      </c>
      <c r="I81" s="241" t="b">
        <v>0</v>
      </c>
      <c r="J81" s="87">
        <f t="shared" si="0"/>
        <v>0</v>
      </c>
      <c r="K81" s="192" t="str">
        <f>K75</f>
        <v/>
      </c>
      <c r="L81" s="111" t="str">
        <f>IF($E$80="-",Данные!$B$16,критерии!$I$156)</f>
        <v>___ ед.</v>
      </c>
      <c r="M81" s="282"/>
      <c r="N81" s="283"/>
    </row>
    <row r="82" spans="2:14" ht="52.15" customHeight="1">
      <c r="B82" s="355"/>
      <c r="C82" s="278"/>
      <c r="D82" s="357" t="str">
        <f>критерии!$F$149</f>
        <v>5.4</v>
      </c>
      <c r="E82" s="359" t="str">
        <f>IF(AND(критерии!$B$149=Данные!$B$7,OR(критерии!$A$149=Данные!$C$9,критерии!$A$149=$E$6)),критерии!$G$149,"-")</f>
        <v>Офисные площади, участки складирования и отгрузки материалов, уровень автоматизации производства</v>
      </c>
      <c r="F82" s="117" t="str">
        <f>IF(AND(критерии!$B$149=Данные!$B$7,OR(критерии!$A$149=Данные!$C$9,критерии!$A$149=$E$6)),критерии!$G$150,"-")</f>
        <v>Офисные площади (количество и площадь)</v>
      </c>
      <c r="G82" s="119" t="str">
        <f>критерии!$H$150</f>
        <v>Копии документов, заверенные печатью организации и подписью руководителя.pdf</v>
      </c>
      <c r="H82" s="118" t="str">
        <f>критерии!$I$150</f>
        <v>Форма № 11</v>
      </c>
      <c r="I82" s="241" t="b">
        <v>0</v>
      </c>
      <c r="J82" s="87">
        <f t="shared" si="0"/>
        <v>0</v>
      </c>
      <c r="K82" s="192" t="str">
        <f>K74</f>
        <v/>
      </c>
      <c r="L82" s="111" t="str">
        <f>IF($E$82="-",Данные!$B$16,критерии!$I$155)</f>
        <v>___ шт., ____ кв.м</v>
      </c>
      <c r="M82" s="282"/>
      <c r="N82" s="283"/>
    </row>
    <row r="83" spans="2:14" ht="52.15" customHeight="1">
      <c r="B83" s="355"/>
      <c r="C83" s="278"/>
      <c r="D83" s="357"/>
      <c r="E83" s="359"/>
      <c r="F83" s="117" t="str">
        <f>IF(AND(критерии!$B$149=Данные!$B$7,OR(критерии!$A$149=Данные!$C$9,критерии!$A$149=$E$6)),критерии!$G$151,"-")</f>
        <v>Участок складирования материалов (количество и площадь)</v>
      </c>
      <c r="G83" s="119" t="str">
        <f>критерии!$H$151</f>
        <v>Копии документов, заверенные печатью организации и подписью руководителя.pdf
Фото в формате .jpg</v>
      </c>
      <c r="H83" s="118" t="str">
        <f>критерии!$I$151</f>
        <v>Форма № 11</v>
      </c>
      <c r="I83" s="241" t="b">
        <v>0</v>
      </c>
      <c r="J83" s="87">
        <f t="shared" si="0"/>
        <v>0</v>
      </c>
      <c r="K83" s="192" t="str">
        <f>K74</f>
        <v/>
      </c>
      <c r="L83" s="111" t="str">
        <f>IF($E$82="-",Данные!$B$16,критерии!$I$155)</f>
        <v>___ шт., ____ кв.м</v>
      </c>
      <c r="M83" s="282"/>
      <c r="N83" s="283"/>
    </row>
    <row r="84" spans="2:14" ht="52.15" customHeight="1">
      <c r="B84" s="355"/>
      <c r="C84" s="278"/>
      <c r="D84" s="357"/>
      <c r="E84" s="359"/>
      <c r="F84" s="117" t="str">
        <f>IF(AND(критерии!$B$149=Данные!$B$7,OR(критерии!$A$149=Данные!$C$9,критерии!$A$149=$E$6)),критерии!$G$152,"-")</f>
        <v>Изолятор брака (количество и площадь)</v>
      </c>
      <c r="G84" s="119" t="str">
        <f>критерии!$H$152</f>
        <v>Копии документов, заверенные печатью организации и подписью руководителя.pdf
Фото в формате .jpg</v>
      </c>
      <c r="H84" s="118" t="str">
        <f>критерии!$I$152</f>
        <v>Форма № 11</v>
      </c>
      <c r="I84" s="241" t="b">
        <v>0</v>
      </c>
      <c r="J84" s="87">
        <f t="shared" si="0"/>
        <v>0</v>
      </c>
      <c r="K84" s="192" t="str">
        <f>K74</f>
        <v/>
      </c>
      <c r="L84" s="111" t="str">
        <f>IF($E$82="-",Данные!$B$16,критерии!$I$155)</f>
        <v>___ шт., ____ кв.м</v>
      </c>
      <c r="M84" s="282"/>
      <c r="N84" s="283"/>
    </row>
    <row r="85" spans="2:14" ht="52.15" customHeight="1">
      <c r="B85" s="355"/>
      <c r="C85" s="278"/>
      <c r="D85" s="357"/>
      <c r="E85" s="359"/>
      <c r="F85" s="117" t="str">
        <f>IF(AND(критерии!$B$149=Данные!$B$7,OR(критерии!$A$149=Данные!$C$9,критерии!$A$149=$E$6)),критерии!$G$153,"-")</f>
        <v>Участок отгрузки (количество и площадь)</v>
      </c>
      <c r="G85" s="119" t="str">
        <f>критерии!$H$153</f>
        <v>Копии документов, заверенные печатью организации и подписью руководителя.pdf
Фото в формате .jpg</v>
      </c>
      <c r="H85" s="118" t="str">
        <f>критерии!$I$153</f>
        <v>Форма № 11</v>
      </c>
      <c r="I85" s="241" t="b">
        <v>0</v>
      </c>
      <c r="J85" s="87">
        <f t="shared" si="0"/>
        <v>0</v>
      </c>
      <c r="K85" s="192" t="str">
        <f>K74</f>
        <v/>
      </c>
      <c r="L85" s="111" t="str">
        <f>IF($E$82="-",Данные!$B$16,критерии!$I$155)</f>
        <v>___ шт., ____ кв.м</v>
      </c>
      <c r="M85" s="282"/>
      <c r="N85" s="283"/>
    </row>
    <row r="86" spans="2:14" ht="52.15" customHeight="1" thickBot="1">
      <c r="B86" s="356"/>
      <c r="C86" s="279"/>
      <c r="D86" s="358"/>
      <c r="E86" s="360"/>
      <c r="F86" s="120" t="str">
        <f>IF(AND(критерии!$B$149=Данные!$B$7,OR(критерии!$A$149=Данные!$C$9,критерии!$A$149=$E$6)),критерии!$G$154,"-")</f>
        <v>Уровень автоматизации производства и основных технологических линий</v>
      </c>
      <c r="G86" s="114" t="str">
        <f>критерии!$H$154</f>
        <v>Форма, заверенная печатью организации и подписью руководителя.pdf</v>
      </c>
      <c r="H86" s="115" t="str">
        <f>критерии!$I$154</f>
        <v xml:space="preserve">Форма № 10  </v>
      </c>
      <c r="I86" s="241" t="b">
        <v>0</v>
      </c>
      <c r="J86" s="87">
        <f t="shared" si="0"/>
        <v>0</v>
      </c>
      <c r="K86" s="192" t="str">
        <f>K75</f>
        <v/>
      </c>
      <c r="L86" s="111" t="str">
        <f>IF($E$82="-",Данные!$B$16,критерии!$I$156)</f>
        <v>___ ед.</v>
      </c>
      <c r="M86" s="282"/>
      <c r="N86" s="283"/>
    </row>
    <row r="87" spans="2:14" ht="52.15" customHeight="1">
      <c r="B87" s="354">
        <v>6</v>
      </c>
      <c r="C87" s="277" t="s">
        <v>324</v>
      </c>
      <c r="D87" s="267" t="s">
        <v>325</v>
      </c>
      <c r="E87" s="310" t="s">
        <v>326</v>
      </c>
      <c r="F87" s="311"/>
      <c r="G87" s="112" t="s">
        <v>329</v>
      </c>
      <c r="H87" s="406" t="s">
        <v>216</v>
      </c>
      <c r="I87" s="241" t="b">
        <v>0</v>
      </c>
      <c r="J87" s="87">
        <f>IF(I87,J85+1,J85)</f>
        <v>0</v>
      </c>
      <c r="K87" s="192" t="str">
        <f>IF(I87,CONCATENATE(Данные!$A$18,J87),"")</f>
        <v/>
      </c>
      <c r="L87" s="111"/>
      <c r="M87" s="265"/>
      <c r="N87" s="266"/>
    </row>
    <row r="88" spans="2:14" ht="52.15" customHeight="1" thickBot="1">
      <c r="B88" s="356"/>
      <c r="C88" s="279"/>
      <c r="D88" s="268" t="s">
        <v>327</v>
      </c>
      <c r="E88" s="280" t="s">
        <v>328</v>
      </c>
      <c r="F88" s="281"/>
      <c r="G88" s="114" t="s">
        <v>330</v>
      </c>
      <c r="H88" s="407" t="s">
        <v>122</v>
      </c>
      <c r="I88" s="241" t="b">
        <v>0</v>
      </c>
      <c r="J88" s="87">
        <f>IF(I88,J87+1,J87)</f>
        <v>0</v>
      </c>
      <c r="K88" s="192" t="str">
        <f>IF(I88,CONCATENATE(Данные!$A$18,J88),"")</f>
        <v/>
      </c>
      <c r="L88" s="111"/>
      <c r="M88" s="265"/>
      <c r="N88" s="266"/>
    </row>
    <row r="89" spans="2:14" ht="36" customHeight="1">
      <c r="B89" s="354">
        <f>критерии!$F$164</f>
        <v>7</v>
      </c>
      <c r="C89" s="347" t="str">
        <f>критерии!$G$164</f>
        <v>Оценка соответствия сварочного производства</v>
      </c>
      <c r="D89" s="84" t="str">
        <f>критерии!$F$165</f>
        <v>7.1</v>
      </c>
      <c r="E89" s="310" t="str">
        <f>IF(AND(критерии!$B$165=Данные!$B$7,OR(критерии!$A$165=Данные!$C$9,критерии!$A$165=$E$6)),критерии!$G$165,"-")</f>
        <v>Опыт работы с применением сборки-сварки для ОПО</v>
      </c>
      <c r="F89" s="311"/>
      <c r="G89" s="112" t="str">
        <f>критерии!$H$165</f>
        <v>Форма, заверенная печатью организации и подписью руководителя.pdf</v>
      </c>
      <c r="H89" s="113" t="str">
        <f>критерии!$I$165</f>
        <v xml:space="preserve">Форма № 15  </v>
      </c>
      <c r="I89" s="241" t="b">
        <v>0</v>
      </c>
      <c r="J89" s="87">
        <f t="shared" ref="J89:J91" si="1">IF(I89,J88+1,J88)</f>
        <v>0</v>
      </c>
      <c r="K89" s="192" t="str">
        <f>IF(I89,CONCATENATE(Данные!$A$18,J89),"")</f>
        <v/>
      </c>
      <c r="L89" s="111" t="str">
        <f>IF($E$89="-",Данные!$B$16,"")</f>
        <v/>
      </c>
      <c r="M89" s="282"/>
      <c r="N89" s="283"/>
    </row>
    <row r="90" spans="2:14" ht="28.9" hidden="1" customHeight="1">
      <c r="B90" s="355"/>
      <c r="C90" s="348"/>
      <c r="D90" s="88" t="str">
        <f>критерии!$F$171</f>
        <v>7.1</v>
      </c>
      <c r="E90" s="312" t="str">
        <f>IF(AND(критерии!$B$171=Данные!$B$7,OR(критерии!$A$171=Данные!$C$9,критерии!$A$171=$E$6)),критерии!$G$171,"-")</f>
        <v>-</v>
      </c>
      <c r="F90" s="313"/>
      <c r="G90" s="119" t="str">
        <f>критерии!$H$171</f>
        <v>Форма, заверенная печатью организации и подписью руководителя.pdf</v>
      </c>
      <c r="H90" s="118" t="str">
        <f>критерии!$I$171</f>
        <v xml:space="preserve">Форма № 15А </v>
      </c>
      <c r="I90" s="241" t="b">
        <v>0</v>
      </c>
      <c r="J90" s="87">
        <f t="shared" si="1"/>
        <v>0</v>
      </c>
      <c r="K90" s="192" t="str">
        <f>IF(I90,CONCATENATE(Данные!$A$18,J90),"")</f>
        <v/>
      </c>
      <c r="L90" s="111" t="str">
        <f>IF($E$90="-",Данные!$B$16,"")</f>
        <v>Не применимо</v>
      </c>
      <c r="M90" s="282"/>
      <c r="N90" s="283"/>
    </row>
    <row r="91" spans="2:14" ht="82.5" customHeight="1">
      <c r="B91" s="355"/>
      <c r="C91" s="348"/>
      <c r="D91" s="88" t="str">
        <f>критерии!$F$174</f>
        <v>7.2</v>
      </c>
      <c r="E91" s="312" t="str">
        <f>IF(AND(критерии!$B$174=Данные!$B$7,OR(критерии!$A$174=Данные!$C$9,критерии!$A$174=$E$6)),критерии!$G$174,"-")</f>
        <v>Перечень персонала (монтажники/сборщики)</v>
      </c>
      <c r="F91" s="313"/>
      <c r="G91" s="119" t="str">
        <f>критерии!$H$174</f>
        <v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v>
      </c>
      <c r="H91" s="118" t="str">
        <f>критерии!$I$174</f>
        <v xml:space="preserve">Форма № 16  </v>
      </c>
      <c r="I91" s="241" t="b">
        <v>0</v>
      </c>
      <c r="J91" s="87">
        <f t="shared" si="1"/>
        <v>0</v>
      </c>
      <c r="K91" s="192" t="str">
        <f>IF(I91,CONCATENATE(Данные!$A$18,J91),"")</f>
        <v/>
      </c>
      <c r="L91" s="111" t="str">
        <f>IF($E$91="-",Данные!$B$16,"")</f>
        <v/>
      </c>
      <c r="M91" s="282"/>
      <c r="N91" s="283"/>
    </row>
    <row r="92" spans="2:14" ht="120.75" customHeight="1">
      <c r="B92" s="355"/>
      <c r="C92" s="348"/>
      <c r="D92" s="88" t="str">
        <f>критерии!$F$177</f>
        <v>7.3</v>
      </c>
      <c r="E92" s="312" t="str">
        <f>IF(AND(критерии!$B$177=Данные!$B$7,OR(критерии!$A$177=Данные!$C$9,критерии!$A$177=$E$6)),критерии!$G$177,"-")</f>
        <v>Перечень аттестованного в НАКС персонала (сварщики)</v>
      </c>
      <c r="F92" s="313"/>
      <c r="G92" s="119" t="str">
        <f>критерии!$H$177</f>
        <v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92" s="118" t="str">
        <f>критерии!$I$177</f>
        <v>Форма № 17</v>
      </c>
      <c r="I92" s="241" t="b">
        <v>0</v>
      </c>
      <c r="J92" s="87">
        <f t="shared" si="0"/>
        <v>0</v>
      </c>
      <c r="K92" s="192" t="str">
        <f>IF(I92,CONCATENATE(Данные!$A$18,J92),"")</f>
        <v/>
      </c>
      <c r="L92" s="111" t="str">
        <f>IF($E$92="-",Данные!$B$16,"")</f>
        <v/>
      </c>
      <c r="M92" s="282"/>
      <c r="N92" s="283"/>
    </row>
    <row r="93" spans="2:14" ht="127.5">
      <c r="B93" s="355"/>
      <c r="C93" s="348"/>
      <c r="D93" s="88" t="str">
        <f>критерии!$F$180</f>
        <v>7.4</v>
      </c>
      <c r="E93" s="312" t="str">
        <f>IF(AND(критерии!$B$180=Данные!$B$7,OR(критерии!$A$180=Данные!$C$9,критерии!$A$180=$E$6)),критерии!$G$180,"-")</f>
        <v>Перечень аттестованного в НАКС персонала (специалисты сварочного производства II-IV уровня)</v>
      </c>
      <c r="F93" s="313"/>
      <c r="G93" s="119" t="str">
        <f>критерии!$H$180</f>
        <v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93" s="118" t="str">
        <f>критерии!$I$180</f>
        <v xml:space="preserve">Форма № 18 </v>
      </c>
      <c r="I93" s="241" t="b">
        <v>0</v>
      </c>
      <c r="J93" s="87">
        <f t="shared" si="0"/>
        <v>0</v>
      </c>
      <c r="K93" s="192" t="str">
        <f>IF(I93,CONCATENATE(Данные!$A$18,J93),"")</f>
        <v/>
      </c>
      <c r="L93" s="111" t="str">
        <f>IF($E$93="-",Данные!$B$16,"")</f>
        <v/>
      </c>
      <c r="M93" s="282"/>
      <c r="N93" s="283"/>
    </row>
    <row r="94" spans="2:14" ht="102">
      <c r="B94" s="355"/>
      <c r="C94" s="348"/>
      <c r="D94" s="88" t="str">
        <f>критерии!$F$183</f>
        <v>7.5</v>
      </c>
      <c r="E94" s="312" t="str">
        <f>IF(AND(критерии!$B$183=Данные!$B$7,OR(критерии!$A$183=Данные!$C$9,критерии!$A$183=$E$6)),критерии!$G$183,"-")</f>
        <v>Перечень аттестованного на право проведения визуального и измерительного контроля персонала</v>
      </c>
      <c r="F94" s="313"/>
      <c r="G94" s="119" t="str">
        <f>критерии!$H$183</f>
        <v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94" s="118" t="str">
        <f>критерии!$I$183</f>
        <v xml:space="preserve">Форма № 18А </v>
      </c>
      <c r="I94" s="241" t="b">
        <v>0</v>
      </c>
      <c r="J94" s="87">
        <f t="shared" si="0"/>
        <v>0</v>
      </c>
      <c r="K94" s="192" t="str">
        <f>IF(I94,CONCATENATE(Данные!$A$18,J94),"")</f>
        <v/>
      </c>
      <c r="L94" s="111" t="str">
        <f>IF($E$94="-",Данные!$B$16,"")</f>
        <v/>
      </c>
      <c r="M94" s="282"/>
      <c r="N94" s="283"/>
    </row>
    <row r="95" spans="2:14" ht="102">
      <c r="B95" s="355"/>
      <c r="C95" s="348"/>
      <c r="D95" s="88" t="str">
        <f>критерии!$F$186</f>
        <v>7.6</v>
      </c>
      <c r="E95" s="312" t="str">
        <f>IF(AND(критерии!$B$186=Данные!$B$7,OR(критерии!$A$186=Данные!$C$9,критерии!$A$186=$E$6)),критерии!$G$186,"-")</f>
        <v>Перечень аттестованного в НАКС сварочного оборудования, необходимого для выполнения заявленных видов работ</v>
      </c>
      <c r="F95" s="313"/>
      <c r="G95" s="119" t="str">
        <f>критерии!$H$186</f>
        <v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95" s="118" t="str">
        <f>критерии!$I$186</f>
        <v xml:space="preserve">Форма № 19  </v>
      </c>
      <c r="I95" s="241" t="b">
        <v>0</v>
      </c>
      <c r="J95" s="87">
        <f t="shared" si="0"/>
        <v>0</v>
      </c>
      <c r="K95" s="192" t="str">
        <f>IF(I95,CONCATENATE(Данные!$A$18,J95),"")</f>
        <v/>
      </c>
      <c r="L95" s="111" t="str">
        <f>IF($E$95="-",Данные!$B$16,"")</f>
        <v/>
      </c>
      <c r="M95" s="282"/>
      <c r="N95" s="283"/>
    </row>
    <row r="96" spans="2:14" ht="102">
      <c r="B96" s="355"/>
      <c r="C96" s="348"/>
      <c r="D96" s="88" t="str">
        <f>критерии!$F$189</f>
        <v>7.7</v>
      </c>
      <c r="E96" s="312" t="str">
        <f>IF(AND(критерии!$B$189=Данные!$B$7,OR(критерии!$A$189=Данные!$C$9,критерии!$A$189=$E$6)),критерии!$G$189,"-")</f>
        <v>Свидетельство (НАКС) о готовности организации-заявителя к использованию аттестованной технологии сварки в соответствии с требованиями РД 03-615-03</v>
      </c>
      <c r="F96" s="313"/>
      <c r="G96" s="119" t="str">
        <f>критерии!$H$189</f>
        <v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96" s="118" t="str">
        <f>критерии!$I$189</f>
        <v>Форма № 20</v>
      </c>
      <c r="I96" s="241" t="b">
        <v>0</v>
      </c>
      <c r="J96" s="87">
        <f t="shared" si="0"/>
        <v>0</v>
      </c>
      <c r="K96" s="192" t="str">
        <f>IF(I96,CONCATENATE(Данные!$A$18,J96),"")</f>
        <v/>
      </c>
      <c r="L96" s="111" t="str">
        <f>IF($E$96="-",Данные!$B$16,"")</f>
        <v/>
      </c>
      <c r="M96" s="282"/>
      <c r="N96" s="283"/>
    </row>
    <row r="97" spans="2:14" ht="102.75" thickBot="1">
      <c r="B97" s="355"/>
      <c r="C97" s="348"/>
      <c r="D97" s="92" t="str">
        <f>критерии!$F$192</f>
        <v>7.8</v>
      </c>
      <c r="E97" s="280" t="str">
        <f>IF(AND(критерии!$B$192=Данные!$B$7,OR(критерии!$A$192=Данные!$C$9,критерии!$A$192=$E$6)),критерии!$G$192,"-")</f>
        <v>Наличие организации, выполняющей НК/разрушающий контроль</v>
      </c>
      <c r="F97" s="281"/>
      <c r="G97" s="114" t="str">
        <f>критерии!$H$192</f>
        <v>Копия свидетельства об аттестации ЛНК, заверенная печатью организации и подписью руководителя.pdf.  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97" s="115" t="str">
        <f>критерии!$I$192</f>
        <v xml:space="preserve">Форма № 21 </v>
      </c>
      <c r="I97" s="241" t="b">
        <v>0</v>
      </c>
      <c r="J97" s="87">
        <f t="shared" si="0"/>
        <v>0</v>
      </c>
      <c r="K97" s="192" t="str">
        <f>IF(I97,CONCATENATE(Данные!$A$18,J97),"")</f>
        <v/>
      </c>
      <c r="L97" s="111" t="str">
        <f>IF($E$97="-",Данные!$B$16,"")</f>
        <v/>
      </c>
      <c r="M97" s="282"/>
      <c r="N97" s="283"/>
    </row>
    <row r="98" spans="2:14" ht="38.25" customHeight="1">
      <c r="B98" s="354">
        <f>критерии!$F$195</f>
        <v>8</v>
      </c>
      <c r="C98" s="277" t="str">
        <f>критерии!$G$195</f>
        <v>Кадровый состав</v>
      </c>
      <c r="D98" s="84" t="str">
        <f>критерии!$F$196</f>
        <v>8.1</v>
      </c>
      <c r="E98" s="310" t="str">
        <f>IF(AND(критерии!$B$196=Данные!$B$7,OR(критерии!$A$196=Данные!$C$9,критерии!$A$196=$E$6)),критерии!$G$196,"-")</f>
        <v>Стаж работы Руководителя (превышающее большинство)</v>
      </c>
      <c r="F98" s="311"/>
      <c r="G98" s="85" t="str">
        <f>критерии!$H$196</f>
        <v>Форма, заверенная печатью организации и подписью руководителя.pdf</v>
      </c>
      <c r="H98" s="74" t="str">
        <f>критерии!$I$196</f>
        <v xml:space="preserve">Форма № Основная </v>
      </c>
      <c r="I98" s="241" t="b">
        <v>0</v>
      </c>
      <c r="J98" s="87">
        <f t="shared" si="0"/>
        <v>0</v>
      </c>
      <c r="K98" s="192" t="str">
        <f>IF(I98,CONCATENATE(Данные!$A$18,J98),"")</f>
        <v/>
      </c>
      <c r="L98" s="111" t="str">
        <f>IF($E$98="-",Данные!$B$16,"")</f>
        <v/>
      </c>
      <c r="M98" s="282"/>
      <c r="N98" s="283"/>
    </row>
    <row r="99" spans="2:14" ht="38.25" customHeight="1">
      <c r="B99" s="355"/>
      <c r="C99" s="278"/>
      <c r="D99" s="88" t="str">
        <f>критерии!$F$201</f>
        <v>8.2</v>
      </c>
      <c r="E99" s="312" t="str">
        <f>IF(AND(критерии!$B$201=Данные!$B$7,OR(критерии!$A$201=Данные!$C$9,критерии!$A$201=$E$6)),критерии!$G$201,"-")</f>
        <v>Стаж работы специалистов (превышающее большинство)</v>
      </c>
      <c r="F99" s="313"/>
      <c r="G99" s="89" t="str">
        <f>критерии!$H$201</f>
        <v>Форма, заверенная печатью организации и подписью руководителя.pdf</v>
      </c>
      <c r="H99" s="64" t="str">
        <f>критерии!$I$201</f>
        <v xml:space="preserve">Форма № Основная </v>
      </c>
      <c r="I99" s="241" t="b">
        <v>0</v>
      </c>
      <c r="J99" s="87">
        <f>IF(I99,J98+1,J98)</f>
        <v>0</v>
      </c>
      <c r="K99" s="192" t="str">
        <f>K98</f>
        <v/>
      </c>
      <c r="L99" s="111" t="str">
        <f>IF($E$99="-",Данные!$B$16,"")</f>
        <v/>
      </c>
      <c r="M99" s="282"/>
      <c r="N99" s="283"/>
    </row>
    <row r="100" spans="2:14" ht="38.25" hidden="1" customHeight="1">
      <c r="B100" s="355"/>
      <c r="C100" s="278"/>
      <c r="D100" s="88" t="str">
        <f>критерии!$F$206</f>
        <v>8.2</v>
      </c>
      <c r="E100" s="312" t="str">
        <f>IF(AND(критерии!$B$206=Данные!$B$7,OR(критерии!$A$206=Данные!$C$9,критерии!$A$206=$E$6)),критерии!$G$206,"-")</f>
        <v>-</v>
      </c>
      <c r="F100" s="313"/>
      <c r="G100" s="89" t="str">
        <f>критерии!$H$206</f>
        <v>Форма, заверенная печатью организации и подписью руководителя.pdf</v>
      </c>
      <c r="H100" s="121" t="str">
        <f>критерии!$I$206</f>
        <v xml:space="preserve">Форма № Основная </v>
      </c>
      <c r="I100" s="241" t="b">
        <v>0</v>
      </c>
      <c r="J100" s="87">
        <f t="shared" si="0"/>
        <v>0</v>
      </c>
      <c r="K100" s="192" t="str">
        <f>K98</f>
        <v/>
      </c>
      <c r="L100" s="111" t="str">
        <f>IF($E$100="-",Данные!$B$16,"")</f>
        <v>Не применимо</v>
      </c>
      <c r="M100" s="282"/>
      <c r="N100" s="283"/>
    </row>
    <row r="101" spans="2:14" ht="38.25" hidden="1" customHeight="1">
      <c r="B101" s="355"/>
      <c r="C101" s="278"/>
      <c r="D101" s="88" t="str">
        <f>критерии!$F$211</f>
        <v>8.2</v>
      </c>
      <c r="E101" s="312" t="str">
        <f>IF(AND(критерии!$B$211=Данные!$B$7,OR(критерии!$A$211=Данные!$C$9,критерии!$A$211=$E$6)),критерии!$G$211,"-")</f>
        <v>-</v>
      </c>
      <c r="F101" s="313"/>
      <c r="G101" s="89" t="str">
        <f>критерии!$H$211</f>
        <v>Форма, заверенная печатью организации и подписью руководителя.pdf</v>
      </c>
      <c r="H101" s="121" t="str">
        <f>критерии!$I$211</f>
        <v xml:space="preserve">Форма № Основная </v>
      </c>
      <c r="I101" s="241" t="b">
        <v>0</v>
      </c>
      <c r="J101" s="87">
        <f t="shared" si="0"/>
        <v>0</v>
      </c>
      <c r="K101" s="192" t="str">
        <f>K98</f>
        <v/>
      </c>
      <c r="L101" s="111" t="str">
        <f>IF($E$101="-",Данные!$B$16,"")</f>
        <v>Не применимо</v>
      </c>
      <c r="M101" s="282"/>
      <c r="N101" s="283"/>
    </row>
    <row r="102" spans="2:14" ht="69" hidden="1" customHeight="1">
      <c r="B102" s="355"/>
      <c r="C102" s="278"/>
      <c r="D102" s="88" t="str">
        <f>критерии!$F$216</f>
        <v>8.2</v>
      </c>
      <c r="E102" s="312" t="str">
        <f>IF(AND(критерии!$B$216=Данные!$B$7,OR(критерии!$A$216=Данные!$C$9,критерии!$A$216=$E$6)),критерии!$G$216,"-")</f>
        <v>-</v>
      </c>
      <c r="F102" s="313"/>
      <c r="G102" s="89" t="str">
        <f>критерии!$H$216</f>
        <v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</v>
      </c>
      <c r="H102" s="121" t="str">
        <f>критерии!$I$216</f>
        <v xml:space="preserve">Форма № Основная </v>
      </c>
      <c r="I102" s="241" t="b">
        <v>0</v>
      </c>
      <c r="J102" s="87">
        <f t="shared" si="0"/>
        <v>0</v>
      </c>
      <c r="K102" s="192" t="str">
        <f>IF(I102,CONCATENATE(Данные!$A$18,J102),"")</f>
        <v/>
      </c>
      <c r="L102" s="111" t="str">
        <f>IF($E$102="-",Данные!$B$16,"")</f>
        <v>Не применимо</v>
      </c>
      <c r="M102" s="282"/>
      <c r="N102" s="283"/>
    </row>
    <row r="103" spans="2:14" ht="38.25" hidden="1" customHeight="1">
      <c r="B103" s="355"/>
      <c r="C103" s="278"/>
      <c r="D103" s="88" t="str">
        <f>критерии!$F$219</f>
        <v>8.2</v>
      </c>
      <c r="E103" s="312" t="str">
        <f>IF(AND(критерии!$B$219=Данные!$B$7,OR(критерии!$A$219=Данные!$C$9,критерии!$A$219=$E$6)),критерии!$G$219,"-")</f>
        <v>-</v>
      </c>
      <c r="F103" s="313"/>
      <c r="G103" s="89" t="str">
        <f>критерии!$H$219</f>
        <v>Форма, заверенная печатью организации и подписью руководителя.pdf</v>
      </c>
      <c r="H103" s="121" t="str">
        <f>критерии!$I$219</f>
        <v xml:space="preserve">Форма № Основная </v>
      </c>
      <c r="I103" s="241" t="b">
        <v>0</v>
      </c>
      <c r="J103" s="87">
        <f t="shared" si="0"/>
        <v>0</v>
      </c>
      <c r="K103" s="192" t="str">
        <f>K98</f>
        <v/>
      </c>
      <c r="L103" s="111" t="str">
        <f>IF($E$103="-",Данные!$B$16,"")</f>
        <v>Не применимо</v>
      </c>
      <c r="M103" s="282"/>
      <c r="N103" s="283"/>
    </row>
    <row r="104" spans="2:14" ht="38.25" customHeight="1">
      <c r="B104" s="355"/>
      <c r="C104" s="278"/>
      <c r="D104" s="88" t="str">
        <f>критерии!$F$222</f>
        <v>8.3</v>
      </c>
      <c r="E104" s="312" t="str">
        <f>IF(AND(критерии!$B$222=Данные!$B$7,OR(критерии!$A$222=Данные!$C$9,критерии!$A$222=$E$6)),критерии!$G$222,"-")</f>
        <v>Привлечение субподрядчиков (соотношение штатных и внештатных сотрудников)</v>
      </c>
      <c r="F104" s="313"/>
      <c r="G104" s="89" t="str">
        <f>критерии!$H$222</f>
        <v>Форма, заверенная печатью организации и подписью руководителя.pdf</v>
      </c>
      <c r="H104" s="90" t="str">
        <f>критерии!$I$222</f>
        <v>Форма № 9</v>
      </c>
      <c r="I104" s="241" t="b">
        <v>0</v>
      </c>
      <c r="J104" s="87">
        <f t="shared" si="0"/>
        <v>0</v>
      </c>
      <c r="K104" s="192" t="str">
        <f>IF(I104,CONCATENATE(Данные!$A$18,J104),"")</f>
        <v/>
      </c>
      <c r="L104" s="111" t="str">
        <f>IF($E$104="-",Данные!$B$16,"")</f>
        <v/>
      </c>
      <c r="M104" s="282"/>
      <c r="N104" s="283"/>
    </row>
    <row r="105" spans="2:14" ht="38.25" customHeight="1" thickBot="1">
      <c r="B105" s="356"/>
      <c r="C105" s="279"/>
      <c r="D105" s="92" t="str">
        <f>критерии!$F$227</f>
        <v>8.4</v>
      </c>
      <c r="E105" s="280" t="str">
        <f>IF(AND(критерии!$B$227=Данные!$B$7,OR(критерии!$A$227=Данные!$C$9,критерии!$A$227=$E$6)),критерии!$G$227,"-")</f>
        <v>Производственные процессы, переданные на аутсорсинг</v>
      </c>
      <c r="F105" s="281"/>
      <c r="G105" s="93" t="str">
        <f>критерии!$H$227</f>
        <v>Форма, заверенная печатью организации и подписью руководителя.pdf</v>
      </c>
      <c r="H105" s="94" t="str">
        <f>критерии!$I$227</f>
        <v>Форма № 9А</v>
      </c>
      <c r="I105" s="241" t="b">
        <v>0</v>
      </c>
      <c r="J105" s="87">
        <f t="shared" si="0"/>
        <v>0</v>
      </c>
      <c r="K105" s="192" t="str">
        <f>IF(I105,CONCATENATE(Данные!$A$18,J105),"")</f>
        <v/>
      </c>
      <c r="L105" s="111" t="str">
        <f>IF($E$105="-",Данные!$B$16,"")</f>
        <v/>
      </c>
      <c r="M105" s="282"/>
      <c r="N105" s="283"/>
    </row>
    <row r="106" spans="2:14" ht="38.25" customHeight="1">
      <c r="B106" s="354">
        <f>критерии!$F$231</f>
        <v>9</v>
      </c>
      <c r="C106" s="277" t="str">
        <f>критерии!$G$231</f>
        <v>Система контроля качества</v>
      </c>
      <c r="D106" s="84" t="str">
        <f>критерии!$F$232</f>
        <v>9.1</v>
      </c>
      <c r="E106" s="310" t="str">
        <f>IF(AND(критерии!$B$232=Данные!$B$7,OR(критерии!$A$232=Данные!$C$9,критерии!$A$232=$E$6)),критерии!$G$232,"-")</f>
        <v>Наличие системы контроля качества</v>
      </c>
      <c r="F106" s="311"/>
      <c r="G106" s="85" t="str">
        <f>критерии!$H$232</f>
        <v>Форма, заверенная печатью организации и подписью руководителя.pdf</v>
      </c>
      <c r="H106" s="59" t="str">
        <f>критерии!$I$232</f>
        <v>Форма № 4</v>
      </c>
      <c r="I106" s="241" t="b">
        <v>0</v>
      </c>
      <c r="J106" s="87">
        <f t="shared" si="0"/>
        <v>0</v>
      </c>
      <c r="K106" s="192" t="str">
        <f>IF(I106,CONCATENATE(Данные!$A$18,J106),"")</f>
        <v/>
      </c>
      <c r="L106" s="111" t="str">
        <f>IF($E$106="-",Данные!$B$16,"")</f>
        <v/>
      </c>
      <c r="M106" s="282"/>
      <c r="N106" s="283"/>
    </row>
    <row r="107" spans="2:14" ht="38.25" customHeight="1">
      <c r="B107" s="355"/>
      <c r="C107" s="278"/>
      <c r="D107" s="122" t="str">
        <f>критерии!$F$235</f>
        <v>9.2</v>
      </c>
      <c r="E107" s="312" t="str">
        <f>IF(AND(критерии!$B$235=Данные!$B$7,OR(критерии!$A$235=Данные!$C$9,критерии!$A$235=$E$6)),критерии!$G$235,"-")</f>
        <v xml:space="preserve">Справка о системе операционного контроля </v>
      </c>
      <c r="F107" s="313"/>
      <c r="G107" s="123" t="str">
        <f>критерии!$H$235</f>
        <v>Форма, заверенная печатью организации и подписью руководителя.pdf</v>
      </c>
      <c r="H107" s="64" t="str">
        <f>критерии!$I$235</f>
        <v>Форма № 5</v>
      </c>
      <c r="I107" s="241" t="b">
        <v>0</v>
      </c>
      <c r="J107" s="87">
        <f t="shared" si="0"/>
        <v>0</v>
      </c>
      <c r="K107" s="192" t="str">
        <f>IF(I107,CONCATENATE(Данные!$A$18,J107),"")</f>
        <v/>
      </c>
      <c r="L107" s="111" t="str">
        <f>IF($E$107="-",Данные!$B$16,"")</f>
        <v/>
      </c>
      <c r="M107" s="282"/>
      <c r="N107" s="283"/>
    </row>
    <row r="108" spans="2:14" ht="81.75" hidden="1" customHeight="1">
      <c r="B108" s="355"/>
      <c r="C108" s="278"/>
      <c r="D108" s="122" t="str">
        <f>критерии!$F$238</f>
        <v>9.2</v>
      </c>
      <c r="E108" s="312" t="str">
        <f>IF(AND(критерии!$B$238=Данные!$B$7,OR(критерии!$A$238=Данные!$C$9,критерии!$A$238=$E$6)),критерии!$G$238,"-")</f>
        <v>-</v>
      </c>
      <c r="F108" s="313"/>
      <c r="G108" s="123" t="str">
        <f>критерии!$H$238</f>
        <v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v>
      </c>
      <c r="H108" s="64" t="str">
        <f>критерии!$I$238</f>
        <v xml:space="preserve"> </v>
      </c>
      <c r="I108" s="241"/>
      <c r="J108" s="87">
        <f t="shared" si="0"/>
        <v>0</v>
      </c>
      <c r="K108" s="192" t="str">
        <f>IF(I108,CONCATENATE(Данные!$A$18,J108),"")</f>
        <v/>
      </c>
      <c r="L108" s="111" t="str">
        <f>IF($E$108="-",Данные!$B$16,"")</f>
        <v>Не применимо</v>
      </c>
      <c r="M108" s="282"/>
      <c r="N108" s="283"/>
    </row>
    <row r="109" spans="2:14" ht="38.25" hidden="1" customHeight="1">
      <c r="B109" s="355"/>
      <c r="C109" s="278"/>
      <c r="D109" s="122" t="str">
        <f>критерии!$F$241</f>
        <v>9.2</v>
      </c>
      <c r="E109" s="312" t="str">
        <f>IF(AND(критерии!$B$241=Данные!$B$7,OR(критерии!$A$241=Данные!$C$9,критерии!$A$241=$E$6)),критерии!$G$241,"-")</f>
        <v>-</v>
      </c>
      <c r="F109" s="313"/>
      <c r="G109" s="123" t="str">
        <f>критерии!$H$241</f>
        <v>Копия Приказов, Положения, Должностных инструкций, заверенные печатью организации и подписью руководителя.pdf</v>
      </c>
      <c r="H109" s="64" t="str">
        <f>критерии!$I$241</f>
        <v xml:space="preserve"> </v>
      </c>
      <c r="I109" s="241" t="b">
        <v>0</v>
      </c>
      <c r="J109" s="87">
        <f t="shared" si="0"/>
        <v>0</v>
      </c>
      <c r="K109" s="192" t="str">
        <f>IF(I109,CONCATENATE(Данные!$A$18,J109),"")</f>
        <v/>
      </c>
      <c r="L109" s="111" t="str">
        <f>IF($E$109="-",Данные!$B$16,"")</f>
        <v>Не применимо</v>
      </c>
      <c r="M109" s="282"/>
      <c r="N109" s="283"/>
    </row>
    <row r="110" spans="2:14" ht="38.25" hidden="1" customHeight="1">
      <c r="B110" s="355"/>
      <c r="C110" s="278"/>
      <c r="D110" s="122" t="str">
        <f>критерии!$F$244</f>
        <v>9.2</v>
      </c>
      <c r="E110" s="312" t="str">
        <f>IF(AND(критерии!$B$244=Данные!$B$7,OR(критерии!$A$244=Данные!$C$9,критерии!$A$244=$E$6)),критерии!$G$244,"-")</f>
        <v>-</v>
      </c>
      <c r="F110" s="313"/>
      <c r="G110" s="123" t="str">
        <f>критерии!$H$244</f>
        <v>Копия Приказов назначения, положение о службе, должностных инструкций, заверенные печатью организации и подписью руководителя.pdf</v>
      </c>
      <c r="H110" s="64" t="str">
        <f>критерии!$I$244</f>
        <v xml:space="preserve"> </v>
      </c>
      <c r="I110" s="241"/>
      <c r="J110" s="87">
        <f t="shared" si="0"/>
        <v>0</v>
      </c>
      <c r="K110" s="192" t="str">
        <f>IF(I110,CONCATENATE(Данные!$A$18,J110),"")</f>
        <v/>
      </c>
      <c r="L110" s="111" t="str">
        <f>IF($E$110="-",Данные!$B$16,"")</f>
        <v>Не применимо</v>
      </c>
      <c r="M110" s="282"/>
      <c r="N110" s="283"/>
    </row>
    <row r="111" spans="2:14" ht="47.45" customHeight="1">
      <c r="B111" s="355"/>
      <c r="C111" s="278"/>
      <c r="D111" s="253" t="str">
        <f>критерии!$F$247</f>
        <v>9.3</v>
      </c>
      <c r="E111" s="312" t="str">
        <f>IF(AND(критерии!$B$247=Данные!$B$7,OR(критерии!$A$247=Данные!$C$9,критерии!$A$247=$E$6)),критерии!$G$247,"-")</f>
        <v>Наличие службы контроля качества (ОТК)</v>
      </c>
      <c r="F111" s="313"/>
      <c r="G111" s="254" t="str">
        <f>критерии!$H$247</f>
        <v xml:space="preserve">Копия Приказа, заверенная печатью организации и подписью руководителя.pdf 
Удостоверения ВИК на специалистов ОТК.pdf </v>
      </c>
      <c r="H111" s="64" t="str">
        <f>критерии!$I$247</f>
        <v xml:space="preserve"> </v>
      </c>
      <c r="I111" s="241" t="b">
        <v>0</v>
      </c>
      <c r="J111" s="87">
        <f t="shared" si="0"/>
        <v>0</v>
      </c>
      <c r="K111" s="192" t="str">
        <f>IF(I111,CONCATENATE(Данные!$A$18,J111),"")</f>
        <v/>
      </c>
      <c r="L111" s="111" t="str">
        <f>IF($E$111="-",Данные!$B$16,"")</f>
        <v/>
      </c>
      <c r="M111" s="282"/>
      <c r="N111" s="283"/>
    </row>
    <row r="112" spans="2:14" ht="38.25" customHeight="1">
      <c r="B112" s="355"/>
      <c r="C112" s="278"/>
      <c r="D112" s="253" t="str">
        <f>критерии!$F$250</f>
        <v>9.4</v>
      </c>
      <c r="E112" s="312" t="str">
        <f>IF(AND(критерии!$B$250=Данные!$B$7,OR(критерии!$A$250=Данные!$C$9,критерии!$A$250=$E$6)),критерии!$G$250,"-")</f>
        <v>Приказ о назначении комиссии по входному контролю</v>
      </c>
      <c r="F112" s="313"/>
      <c r="G112" s="254" t="str">
        <f>критерии!$H$250</f>
        <v>Копия Приказа, заверенная печатью организации и подписью руководителя.pdf</v>
      </c>
      <c r="H112" s="64" t="str">
        <f>критерии!$I$250</f>
        <v xml:space="preserve"> </v>
      </c>
      <c r="I112" s="241" t="b">
        <v>0</v>
      </c>
      <c r="J112" s="87">
        <f t="shared" si="0"/>
        <v>0</v>
      </c>
      <c r="K112" s="192" t="str">
        <f>IF(I112,CONCATENATE(Данные!$A$18,J112),"")</f>
        <v/>
      </c>
      <c r="L112" s="111" t="str">
        <f>IF($E$112="-",Данные!$B$16,"")</f>
        <v/>
      </c>
      <c r="M112" s="282"/>
      <c r="N112" s="283"/>
    </row>
    <row r="113" spans="2:14" ht="80.25" customHeight="1">
      <c r="B113" s="355"/>
      <c r="C113" s="278"/>
      <c r="D113" s="253" t="str">
        <f>критерии!$F$253</f>
        <v>9.5</v>
      </c>
      <c r="E113" s="312" t="str">
        <f>IF(AND(критерии!$B$253=Данные!$B$7,OR(критерии!$A$253=Данные!$C$9,критерии!$A$253=$E$6)),критерии!$G$253,"-")</f>
        <v>Процедура проведния входного контроля</v>
      </c>
      <c r="F113" s="313"/>
      <c r="G113" s="254" t="str">
        <f>критерии!$H$253</f>
        <v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v>
      </c>
      <c r="H113" s="64" t="str">
        <f>критерии!$I$253</f>
        <v xml:space="preserve"> </v>
      </c>
      <c r="I113" s="241" t="b">
        <v>0</v>
      </c>
      <c r="J113" s="87">
        <f t="shared" si="0"/>
        <v>0</v>
      </c>
      <c r="K113" s="192" t="str">
        <f>IF(I113,CONCATENATE(Данные!$A$18,J113),"")</f>
        <v/>
      </c>
      <c r="L113" s="111" t="str">
        <f>IF($E$113="-",Данные!$B$16,"")</f>
        <v/>
      </c>
      <c r="M113" s="282"/>
      <c r="N113" s="283"/>
    </row>
    <row r="114" spans="2:14" ht="38.25" customHeight="1" thickBot="1">
      <c r="B114" s="356"/>
      <c r="C114" s="279"/>
      <c r="D114" s="124" t="str">
        <f>критерии!$F$256</f>
        <v>9.6</v>
      </c>
      <c r="E114" s="280" t="str">
        <f>IF(AND(критерии!$B$256=Данные!$B$7,OR(критерии!$A$256=Данные!$C$9,критерии!$A$256=$E$6)),критерии!$G$256,"-")</f>
        <v>Процедура проведения приемки (в т.ч. окончательный контроль, контрольная сборка и пр.)</v>
      </c>
      <c r="F114" s="281"/>
      <c r="G114" s="255" t="str">
        <f>критерии!$H$256</f>
        <v>Копия процедуры проведения приемки, заверенная печатью организации и подписью руководителя.pdf</v>
      </c>
      <c r="H114" s="69" t="str">
        <f>критерии!$I$256</f>
        <v xml:space="preserve"> </v>
      </c>
      <c r="I114" s="242" t="b">
        <v>0</v>
      </c>
      <c r="J114" s="207">
        <f t="shared" si="0"/>
        <v>0</v>
      </c>
      <c r="K114" s="208" t="str">
        <f>IF(I114,CONCATENATE(Данные!$A$18,J114),"")</f>
        <v/>
      </c>
      <c r="L114" s="195" t="str">
        <f>IF($E$114="-",Данные!$B$16,"")</f>
        <v/>
      </c>
      <c r="M114" s="294"/>
      <c r="N114" s="295"/>
    </row>
    <row r="115" spans="2:14" ht="38.25" hidden="1" customHeight="1">
      <c r="B115" s="344">
        <f>критерии!$F$260</f>
        <v>10</v>
      </c>
      <c r="C115" s="347" t="str">
        <f>критерии!$G$260</f>
        <v>Сведения об опыте выполнения аналогичных поставок, работ, услуг</v>
      </c>
      <c r="D115" s="250" t="str">
        <f>критерии!$F$261</f>
        <v>10.0</v>
      </c>
      <c r="E115" s="364" t="str">
        <f>IF(AND(критерии!$B$261=Данные!$B$7,OR(критерии!$A$261=Данные!$C$9,критерии!$A$261=$E$6)),критерии!$G$261,"-")</f>
        <v>-</v>
      </c>
      <c r="F115" s="365"/>
      <c r="G115" s="251" t="str">
        <f>критерии!$H$261</f>
        <v>Форма, заверенная печатью организации и подписью руководителя.pdf</v>
      </c>
      <c r="H115" s="252" t="str">
        <f>критерии!$I$261</f>
        <v>Форма № 6</v>
      </c>
      <c r="I115" s="241" t="b">
        <v>0</v>
      </c>
      <c r="J115" s="87">
        <f>IF(I115,J114+1,J114)</f>
        <v>0</v>
      </c>
      <c r="K115" s="192" t="str">
        <f>IF(I115,CONCATENATE(Данные!$A$18,J115),"")</f>
        <v/>
      </c>
      <c r="L115" s="111" t="str">
        <f>IF($E$115="-",Данные!$B$16,"")</f>
        <v>Не применимо</v>
      </c>
      <c r="M115" s="282"/>
      <c r="N115" s="283"/>
    </row>
    <row r="116" spans="2:14" ht="63.6" customHeight="1" thickBot="1">
      <c r="B116" s="361"/>
      <c r="C116" s="363"/>
      <c r="D116" s="124" t="str">
        <f>критерии!$F$266</f>
        <v>10.1</v>
      </c>
      <c r="E116" s="280" t="str">
        <f>IF(AND(критерии!$B$266=Данные!$B$7,OR(критерии!$A$266=Данные!$C$9,критерии!$A$266=$E$6)),критерии!$G$266,"-")</f>
        <v>Опыт работы с ИНК, оценка удовлетворенности заказчика</v>
      </c>
      <c r="F116" s="281"/>
      <c r="G116" s="125" t="str">
        <f>критерии!$H$266</f>
        <v>Форма, заверенная печатью организации и подписью руководителя.pdf, Анкета удовлетворенности (заполняется тех.экспертом)</v>
      </c>
      <c r="H116" s="69" t="str">
        <f>критерии!$I$266</f>
        <v>Форма № 8 /
Форма № 8А</v>
      </c>
      <c r="I116" s="245" t="b">
        <v>0</v>
      </c>
      <c r="J116" s="101">
        <f t="shared" si="0"/>
        <v>0</v>
      </c>
      <c r="K116" s="193" t="str">
        <f>IF(I116,CONCATENATE(Данные!$A$18,J116),"")</f>
        <v/>
      </c>
      <c r="L116" s="126" t="str">
        <f>IF($E$116="-",Данные!$B$16,"")</f>
        <v/>
      </c>
      <c r="M116" s="290"/>
      <c r="N116" s="291"/>
    </row>
    <row r="117" spans="2:14" ht="30.75" hidden="1" customHeight="1">
      <c r="B117" s="344">
        <f>критерии!$F$271</f>
        <v>11</v>
      </c>
      <c r="C117" s="347" t="str">
        <f>критерии!$G$271</f>
        <v xml:space="preserve">Соответствие документов требованиям </v>
      </c>
      <c r="D117" s="128" t="str">
        <f>критерии!$F$272</f>
        <v>11.1</v>
      </c>
      <c r="E117" s="310" t="str">
        <f>IF(AND(критерии!$B$272=Данные!$B$7,OR(критерии!$A$272=Данные!$C$9,критерии!$A$272=$E$6)),критерии!$G$272,"-")</f>
        <v>Полнота представленных документов</v>
      </c>
      <c r="F117" s="311"/>
      <c r="G117" s="129" t="str">
        <f>критерии!$H$272</f>
        <v>Оценка организатора, тех.эксперта</v>
      </c>
      <c r="H117" s="59"/>
      <c r="I117" s="240" t="b">
        <v>0</v>
      </c>
      <c r="J117" s="130">
        <f t="shared" si="0"/>
        <v>0</v>
      </c>
      <c r="K117" s="194" t="str">
        <f>IF(I117,CONCATENATE(Данные!$A$18,J117),"")</f>
        <v/>
      </c>
      <c r="L117" s="132" t="str">
        <f>IF($E$117="-",Данные!$B$16,"")</f>
        <v/>
      </c>
      <c r="M117" s="196"/>
    </row>
    <row r="118" spans="2:14" ht="37.5" hidden="1" customHeight="1" thickBot="1">
      <c r="B118" s="387"/>
      <c r="C118" s="388"/>
      <c r="D118" s="133" t="str">
        <f>критерии!$F$277</f>
        <v>11.2</v>
      </c>
      <c r="E118" s="280" t="str">
        <f>IF(AND(критерии!$B$277=Данные!$B$7,OR(критерии!$A$277=Данные!$C$9,критерии!$A$277=$E$6)),критерии!$G$277,"-")</f>
        <v>Наличие существенных замечаний к  документации</v>
      </c>
      <c r="F118" s="281"/>
      <c r="G118" s="134" t="str">
        <f>критерии!$H$277</f>
        <v>Оценка организатора, тех.эксперта</v>
      </c>
      <c r="H118" s="135"/>
      <c r="I118" s="246" t="b">
        <v>0</v>
      </c>
      <c r="J118" s="101">
        <f t="shared" si="0"/>
        <v>0</v>
      </c>
      <c r="K118" s="193" t="str">
        <f>IF(I118,CONCATENATE(Данные!$A$18,J118),"")</f>
        <v/>
      </c>
      <c r="L118" s="136" t="str">
        <f>IF($E$118="-",Данные!$B$16,"")</f>
        <v/>
      </c>
      <c r="M118" s="127"/>
    </row>
    <row r="119" spans="2:14" ht="24.6" customHeight="1" thickBot="1">
      <c r="B119" s="137"/>
      <c r="C119" s="138"/>
      <c r="D119" s="139"/>
      <c r="E119" s="139"/>
      <c r="F119" s="140"/>
      <c r="G119" s="141"/>
      <c r="H119" s="142"/>
      <c r="I119" s="247"/>
      <c r="J119" s="142"/>
      <c r="K119" s="142"/>
      <c r="L119" s="143"/>
      <c r="M119" s="197"/>
    </row>
    <row r="120" spans="2:14" ht="16.899999999999999" customHeight="1" thickBot="1">
      <c r="B120" s="55"/>
      <c r="C120" s="56"/>
      <c r="D120" s="56"/>
      <c r="E120" s="56"/>
      <c r="F120" s="56"/>
      <c r="G120" s="56" t="s">
        <v>57</v>
      </c>
      <c r="H120" s="56"/>
      <c r="I120" s="234"/>
      <c r="J120" s="56"/>
      <c r="K120" s="56"/>
      <c r="L120" s="144"/>
      <c r="M120" s="198"/>
      <c r="N120" s="217"/>
    </row>
    <row r="121" spans="2:14" ht="34.9" hidden="1" customHeight="1">
      <c r="B121" s="389">
        <f>критерии!$F$283</f>
        <v>12</v>
      </c>
      <c r="C121" s="391" t="str">
        <f>критерии!$G$283</f>
        <v>Наличие разрешений/лицензии на вид деятельности</v>
      </c>
      <c r="D121" s="84" t="str">
        <f>критерии!$F$284</f>
        <v>12.0</v>
      </c>
      <c r="E121" s="310" t="str">
        <f>IF(AND(критерии!$B$284=Данные!$B$7,OR(критерии!$A$284=Данные!$C$9,критерии!$A$284=$E$6)),критерии!$G$284,"-")</f>
        <v>-</v>
      </c>
      <c r="F121" s="311"/>
      <c r="G121" s="85" t="str">
        <f>критерии!$H$284</f>
        <v>Копии свидетельств заверенные печатью организации и подписью руководителя.pdf</v>
      </c>
      <c r="H121" s="86" t="str">
        <f>критерии!$I$284</f>
        <v xml:space="preserve"> </v>
      </c>
      <c r="I121" s="248" t="b">
        <v>0</v>
      </c>
      <c r="J121" s="108">
        <f>IF(I121,J116+1,J116)</f>
        <v>0</v>
      </c>
      <c r="K121" s="191" t="str">
        <f>IF(I121,CONCATENATE(Данные!$A$18,J121),"")</f>
        <v/>
      </c>
      <c r="L121" s="109" t="str">
        <f>IF($E$121="-",Данные!$B$16,"")</f>
        <v>Не применимо</v>
      </c>
      <c r="M121" s="292"/>
      <c r="N121" s="293"/>
    </row>
    <row r="122" spans="2:14" ht="34.9" hidden="1" customHeight="1">
      <c r="B122" s="345"/>
      <c r="C122" s="348"/>
      <c r="D122" s="88" t="str">
        <f>критерии!$F$289</f>
        <v>12.0</v>
      </c>
      <c r="E122" s="312" t="str">
        <f>IF(AND(критерии!$B$289=Данные!$B$7,OR(критерии!$A$289=Данные!$C$9,критерии!$A$289=$E$6)),критерии!$G$289,"-")</f>
        <v>-</v>
      </c>
      <c r="F122" s="313"/>
      <c r="G122" s="89" t="str">
        <f>критерии!$H$289</f>
        <v>Копии свидетельств заверенные печатью организации и подписью руководителя.pdf</v>
      </c>
      <c r="H122" s="90" t="str">
        <f>критерии!$I$289</f>
        <v xml:space="preserve"> </v>
      </c>
      <c r="I122" s="241" t="b">
        <v>0</v>
      </c>
      <c r="J122" s="87">
        <f t="shared" ref="J122:J148" si="2">IF(I122,J121+1,J121)</f>
        <v>0</v>
      </c>
      <c r="K122" s="192" t="str">
        <f>IF(I122,CONCATENATE(Данные!$A$18,J122),"")</f>
        <v/>
      </c>
      <c r="L122" s="111" t="str">
        <f>IF($E$122="-",Данные!$B$16,"")</f>
        <v>Не применимо</v>
      </c>
      <c r="M122" s="282"/>
      <c r="N122" s="283"/>
    </row>
    <row r="123" spans="2:14" ht="34.9" customHeight="1">
      <c r="B123" s="345"/>
      <c r="C123" s="348"/>
      <c r="D123" s="88" t="str">
        <f>критерии!$F$292</f>
        <v>12.1</v>
      </c>
      <c r="E123" s="312" t="str">
        <f>IF(AND(критерии!$B$292=Данные!$B$7,OR(критерии!$A$292=Данные!$C$9,критерии!$A$292=$E$6)),критерии!$G$292,"-")</f>
        <v>Сведения о системе менеджмента качества  на соответствие требованиям системе ISO 9000</v>
      </c>
      <c r="F123" s="313"/>
      <c r="G123" s="89" t="str">
        <f>критерии!$H$292</f>
        <v>Копии свидетельств заверенные печатью организации и подписью руководителя.pdf</v>
      </c>
      <c r="H123" s="90" t="str">
        <f>критерии!$I$292</f>
        <v xml:space="preserve"> </v>
      </c>
      <c r="I123" s="241" t="b">
        <v>0</v>
      </c>
      <c r="J123" s="87">
        <f t="shared" si="2"/>
        <v>0</v>
      </c>
      <c r="K123" s="192" t="str">
        <f>IF(I123,CONCATENATE(Данные!$A$18,J123),"")</f>
        <v/>
      </c>
      <c r="L123" s="111" t="str">
        <f>IF($E$123="-",Данные!$B$16,"")</f>
        <v/>
      </c>
      <c r="M123" s="282"/>
      <c r="N123" s="283"/>
    </row>
    <row r="124" spans="2:14" ht="31.15" customHeight="1" thickBot="1">
      <c r="B124" s="390"/>
      <c r="C124" s="392"/>
      <c r="D124" s="122" t="str">
        <f>критерии!$F$295</f>
        <v>12.2</v>
      </c>
      <c r="E124" s="280" t="str">
        <f>IF(AND(критерии!$B$295=Данные!$B$7,OR(критерии!$A$295=Данные!$C$9,критерии!$A$295=$E$6)),критерии!$G$295,"-")</f>
        <v>Сведения о системе менеджмента в области охраны труда на соответствие OHSAS 18001</v>
      </c>
      <c r="F124" s="281"/>
      <c r="G124" s="123" t="str">
        <f>критерии!$H$295</f>
        <v>Копии свидетельств заверенные печатью организации и подписью руководителя.pdf</v>
      </c>
      <c r="H124" s="145" t="str">
        <f>критерии!$I$295</f>
        <v xml:space="preserve"> </v>
      </c>
      <c r="I124" s="241" t="b">
        <v>0</v>
      </c>
      <c r="J124" s="87">
        <f t="shared" si="2"/>
        <v>0</v>
      </c>
      <c r="K124" s="192" t="str">
        <f>IF(I124,CONCATENATE(Данные!$A$18,J124),"")</f>
        <v/>
      </c>
      <c r="L124" s="111" t="str">
        <f>IF($E$124="-",Данные!$B$16,"")</f>
        <v/>
      </c>
      <c r="M124" s="282"/>
      <c r="N124" s="283"/>
    </row>
    <row r="125" spans="2:14" ht="40.15" customHeight="1">
      <c r="B125" s="354">
        <f>критерии!$F$298</f>
        <v>13</v>
      </c>
      <c r="C125" s="277" t="str">
        <f>критерии!$G$298</f>
        <v xml:space="preserve">Нормы, стандарты, лицензии, сертификаты, патенты. </v>
      </c>
      <c r="D125" s="84" t="str">
        <f>критерии!$F$299</f>
        <v>13.1</v>
      </c>
      <c r="E125" s="310" t="str">
        <f>IF(AND(критерии!$B$299=Данные!$B$7,OR(критерии!$A$299=Данные!$C$9,критерии!$A$299=$E$6)),критерии!$G$299,"-")</f>
        <v>Информация о ранее проведенных технических аудитах (кроме ООО «ИНК»)</v>
      </c>
      <c r="F125" s="311"/>
      <c r="G125" s="85" t="str">
        <f>критерии!$H$299</f>
        <v>Копии писем от заказчиков аудита, Форма, заверенная печатью организации и подписью руководителя.pdf</v>
      </c>
      <c r="H125" s="86" t="str">
        <f>критерии!$I$299</f>
        <v>Форма № 14</v>
      </c>
      <c r="I125" s="241" t="b">
        <v>0</v>
      </c>
      <c r="J125" s="87">
        <f t="shared" si="2"/>
        <v>0</v>
      </c>
      <c r="K125" s="192" t="str">
        <f>IF(I125,CONCATENATE(Данные!$A$18,J125),"")</f>
        <v/>
      </c>
      <c r="L125" s="111" t="str">
        <f>IF($E$125="-",Данные!$B$16,"")</f>
        <v/>
      </c>
      <c r="M125" s="282"/>
      <c r="N125" s="283"/>
    </row>
    <row r="126" spans="2:14" ht="40.15" customHeight="1">
      <c r="B126" s="355"/>
      <c r="C126" s="278"/>
      <c r="D126" s="88" t="str">
        <f>критерии!$F$302</f>
        <v>13.2</v>
      </c>
      <c r="E126" s="312" t="str">
        <f>IF(AND(критерии!$B$302=Данные!$B$7,OR(критерии!$A$302=Данные!$C$9,критерии!$A$302=$E$6)),критерии!$G$302,"-")</f>
        <v>Наличие юридических документов, подтверждающих лицензионную чистоту</v>
      </c>
      <c r="F126" s="313"/>
      <c r="G126" s="89" t="str">
        <f>критерии!$H$302</f>
        <v>Копии удостоверений, свидетельств заверенные печатью организации и подписью руководителя.pdf</v>
      </c>
      <c r="H126" s="90" t="str">
        <f>критерии!$I$302</f>
        <v xml:space="preserve"> </v>
      </c>
      <c r="I126" s="241" t="b">
        <v>0</v>
      </c>
      <c r="J126" s="87">
        <f t="shared" si="2"/>
        <v>0</v>
      </c>
      <c r="K126" s="192" t="str">
        <f>IF(I126,CONCATENATE(Данные!$A$18,J126),"")</f>
        <v/>
      </c>
      <c r="L126" s="111" t="str">
        <f>IF($E$126="-",Данные!$B$16,"")</f>
        <v/>
      </c>
      <c r="M126" s="282"/>
      <c r="N126" s="283"/>
    </row>
    <row r="127" spans="2:14" ht="40.15" customHeight="1">
      <c r="B127" s="355"/>
      <c r="C127" s="278"/>
      <c r="D127" s="88" t="str">
        <f>критерии!$F$305</f>
        <v>13.3</v>
      </c>
      <c r="E127" s="312" t="str">
        <f>IF(AND(критерии!$B$305=Данные!$B$7,OR(критерии!$A$305=Данные!$C$9,критерии!$A$305=$E$6)),критерии!$G$305,"-")</f>
        <v xml:space="preserve"> Подтверждена ли выпускаемая продукция сертификатом соответствия в системе сертификации ГОСТ Р?</v>
      </c>
      <c r="F127" s="313"/>
      <c r="G127" s="89" t="str">
        <f>критерии!$H$305</f>
        <v>Копии удостоверений, свидетельств заверенные печатью организации и подписью руководителя.pdf</v>
      </c>
      <c r="H127" s="90" t="str">
        <f>критерии!$I$305</f>
        <v xml:space="preserve"> </v>
      </c>
      <c r="I127" s="241" t="b">
        <v>0</v>
      </c>
      <c r="J127" s="87">
        <f t="shared" si="2"/>
        <v>0</v>
      </c>
      <c r="K127" s="192" t="str">
        <f>IF(I127,CONCATENATE(Данные!$A$18,J127),"")</f>
        <v/>
      </c>
      <c r="L127" s="111" t="str">
        <f>IF($E$127="-",Данные!$B$16,"")</f>
        <v/>
      </c>
      <c r="M127" s="282"/>
      <c r="N127" s="283"/>
    </row>
    <row r="128" spans="2:14" ht="40.15" hidden="1" customHeight="1">
      <c r="B128" s="355"/>
      <c r="C128" s="278"/>
      <c r="D128" s="88" t="str">
        <f>критерии!$F$308</f>
        <v>13.3</v>
      </c>
      <c r="E128" s="312" t="str">
        <f>IF(AND(критерии!$B$308=Данные!$B$7,OR(критерии!$A$308=Данные!$C$9,критерии!$A$308=$E$6)),критерии!$G$308,"-")</f>
        <v>-</v>
      </c>
      <c r="F128" s="313"/>
      <c r="G128" s="89" t="str">
        <f>критерии!$H$308</f>
        <v>Сертификат соответствия ТР ТС, заверенный печатью организации и подписью руководителя.pdf</v>
      </c>
      <c r="H128" s="90" t="str">
        <f>критерии!$I$308</f>
        <v xml:space="preserve"> </v>
      </c>
      <c r="I128" s="241" t="b">
        <v>0</v>
      </c>
      <c r="J128" s="87">
        <f t="shared" si="2"/>
        <v>0</v>
      </c>
      <c r="K128" s="192" t="str">
        <f>IF(I128,CONCATENATE(Данные!$A$18,J128),"")</f>
        <v/>
      </c>
      <c r="L128" s="111" t="str">
        <f>IF($E$128="-",Данные!$B$16,"")</f>
        <v>Не применимо</v>
      </c>
      <c r="M128" s="282"/>
      <c r="N128" s="283"/>
    </row>
    <row r="129" spans="1:14" ht="40.15" customHeight="1">
      <c r="B129" s="355"/>
      <c r="C129" s="278"/>
      <c r="D129" s="88" t="str">
        <f>критерии!$F$311</f>
        <v>13.4</v>
      </c>
      <c r="E129" s="312" t="str">
        <f>IF(AND(критерии!$B$311=Данные!$B$7,OR(критерии!$A$311=Данные!$C$9,критерии!$A$311=$E$6)),критерии!$G$311,"-")</f>
        <v xml:space="preserve">Имеются ли патенты на выпускаемую продукцию? </v>
      </c>
      <c r="F129" s="313"/>
      <c r="G129" s="89" t="str">
        <f>критерии!$H$311</f>
        <v>Копии патентов, свидетельств, заверенные печатью организации и подписью руководителя.pdf</v>
      </c>
      <c r="H129" s="90" t="str">
        <f>критерии!$I$311</f>
        <v xml:space="preserve"> </v>
      </c>
      <c r="I129" s="241" t="b">
        <v>0</v>
      </c>
      <c r="J129" s="87">
        <f t="shared" si="2"/>
        <v>0</v>
      </c>
      <c r="K129" s="192" t="str">
        <f>IF(I129,CONCATENATE(Данные!$A$18,J129),"")</f>
        <v/>
      </c>
      <c r="L129" s="111" t="str">
        <f>IF($E$129="-",Данные!$B$16,"")</f>
        <v/>
      </c>
      <c r="M129" s="282"/>
      <c r="N129" s="283"/>
    </row>
    <row r="130" spans="1:14" ht="40.15" customHeight="1">
      <c r="B130" s="355"/>
      <c r="C130" s="278"/>
      <c r="D130" s="88" t="str">
        <f>критерии!$F$314</f>
        <v>13.5</v>
      </c>
      <c r="E130" s="312" t="str">
        <f>IF(AND(критерии!$B$314=Данные!$B$7,OR(критерии!$A$314=Данные!$C$9,критерии!$A$314=$E$6)),критерии!$G$314,"-")</f>
        <v xml:space="preserve">Располагает ли предприятие соответствующими действующими промышленными стандартами? </v>
      </c>
      <c r="F130" s="313"/>
      <c r="G130" s="89" t="str">
        <f>критерии!$H$314</f>
        <v>Копии документов, заверенные печатью организации и подписью руководителя.pdf</v>
      </c>
      <c r="H130" s="90" t="str">
        <f>критерии!$I$314</f>
        <v xml:space="preserve"> </v>
      </c>
      <c r="I130" s="241" t="b">
        <v>0</v>
      </c>
      <c r="J130" s="87">
        <f t="shared" si="2"/>
        <v>0</v>
      </c>
      <c r="K130" s="192" t="str">
        <f>IF(I130,CONCATENATE(Данные!$A$18,J130),"")</f>
        <v/>
      </c>
      <c r="L130" s="111" t="str">
        <f>IF($E$130="-",Данные!$B$16,"")</f>
        <v/>
      </c>
      <c r="M130" s="282"/>
      <c r="N130" s="283"/>
    </row>
    <row r="131" spans="1:14" ht="40.15" hidden="1" customHeight="1" thickBot="1">
      <c r="B131" s="356"/>
      <c r="C131" s="279"/>
      <c r="D131" s="92" t="str">
        <f>критерии!$F$317</f>
        <v>13.5</v>
      </c>
      <c r="E131" s="280" t="str">
        <f>IF(AND(критерии!$B$317=Данные!$B$7,OR(критерии!$A$317=Данные!$C$9,критерии!$A$317=$E$6)),критерии!$G$317,"-")</f>
        <v>-</v>
      </c>
      <c r="F131" s="281"/>
      <c r="G131" s="93" t="str">
        <f>критерии!$H$317</f>
        <v>Производственное досье,  заверенное печатью организации и подписью руководителя.pdf</v>
      </c>
      <c r="H131" s="94" t="str">
        <f>критерии!$I$317</f>
        <v xml:space="preserve"> </v>
      </c>
      <c r="I131" s="241" t="b">
        <v>0</v>
      </c>
      <c r="J131" s="87">
        <f t="shared" si="2"/>
        <v>0</v>
      </c>
      <c r="K131" s="192" t="str">
        <f>IF(I131,CONCATENATE(Данные!$A$18,J131),"")</f>
        <v/>
      </c>
      <c r="L131" s="111" t="str">
        <f>IF($E$130="-",Данные!$B$16,"")</f>
        <v/>
      </c>
      <c r="M131" s="282"/>
      <c r="N131" s="283"/>
    </row>
    <row r="132" spans="1:14" ht="39" hidden="1" customHeight="1">
      <c r="B132" s="344">
        <f>критерии!$F$320</f>
        <v>14</v>
      </c>
      <c r="C132" s="347" t="str">
        <f>критерии!$G$320</f>
        <v>Репутационные сведения</v>
      </c>
      <c r="D132" s="84" t="str">
        <f>критерии!$F$321</f>
        <v>14.0</v>
      </c>
      <c r="E132" s="310" t="str">
        <f>IF(AND(критерии!$B$321=Данные!$B$7,OR(критерии!$A$321=Данные!$C$9,критерии!$A$321=$E$6)),критерии!$G$321,"-")</f>
        <v>-</v>
      </c>
      <c r="F132" s="311"/>
      <c r="G132" s="85" t="str">
        <f>критерии!$H$321</f>
        <v>Форма, заверенная печатью организации и подписью руководителя.pdf</v>
      </c>
      <c r="H132" s="86" t="str">
        <f>критерии!$I$321</f>
        <v>Форма № 6</v>
      </c>
      <c r="I132" s="241" t="b">
        <v>0</v>
      </c>
      <c r="J132" s="87">
        <f t="shared" si="2"/>
        <v>0</v>
      </c>
      <c r="K132" s="192" t="str">
        <f>IF(I132,CONCATENATE(Данные!$A$18,J132),"")</f>
        <v/>
      </c>
      <c r="L132" s="111" t="str">
        <f>IF($E$132="-",Данные!$B$16,"")</f>
        <v>Не применимо</v>
      </c>
      <c r="M132" s="282"/>
      <c r="N132" s="283"/>
    </row>
    <row r="133" spans="1:14" ht="39" customHeight="1">
      <c r="B133" s="345"/>
      <c r="C133" s="348"/>
      <c r="D133" s="88" t="str">
        <f>критерии!$F$326</f>
        <v>14.1</v>
      </c>
      <c r="E133" s="312" t="str">
        <f>IF(AND(критерии!$B$326=Данные!$B$7,OR(критерии!$A$326=Данные!$C$9,критерии!$A$326=$E$6)),критерии!$G$326,"-")</f>
        <v>Имеются ли непогашенные претензии со стороны Заказчиков?</v>
      </c>
      <c r="F133" s="313"/>
      <c r="G133" s="119" t="str">
        <f>критерии!$H$326</f>
        <v>Письмо на фирменном бланке организации за подписью руководителя с указанием выполненных работ, оказанных услуг и наличия нареканий/претензий</v>
      </c>
      <c r="H133" s="146" t="str">
        <f>критерии!$I$326</f>
        <v xml:space="preserve"> </v>
      </c>
      <c r="I133" s="241" t="b">
        <v>0</v>
      </c>
      <c r="J133" s="87">
        <f t="shared" si="2"/>
        <v>0</v>
      </c>
      <c r="K133" s="192" t="str">
        <f>IF(I133,CONCATENATE(Данные!$A$18,J133),"")</f>
        <v/>
      </c>
      <c r="L133" s="111" t="str">
        <f>IF($E$133="-",Данные!$B$16,"")</f>
        <v/>
      </c>
      <c r="M133" s="282"/>
      <c r="N133" s="283"/>
    </row>
    <row r="134" spans="1:14" ht="39" customHeight="1">
      <c r="B134" s="345"/>
      <c r="C134" s="348"/>
      <c r="D134" s="88" t="str">
        <f>критерии!$F$329</f>
        <v>14.2</v>
      </c>
      <c r="E134" s="312" t="str">
        <f>IF(AND(критерии!$B$329=Данные!$B$7,OR(критерии!$A$329=Данные!$C$9,критерии!$A$329=$E$6)),критерии!$G$329,"-")</f>
        <v>Программное обеспечение используемое для проектирования / конструирования / моделирования</v>
      </c>
      <c r="F134" s="313"/>
      <c r="G134" s="119" t="str">
        <f>критерии!$H$329</f>
        <v>Форма, заверенная печатью организации и подписью руководителя.pdf</v>
      </c>
      <c r="H134" s="90" t="str">
        <f>критерии!$I$329</f>
        <v>Форма № 22</v>
      </c>
      <c r="I134" s="241" t="b">
        <v>0</v>
      </c>
      <c r="J134" s="87">
        <f>IF(I134,J133+1,J133)</f>
        <v>0</v>
      </c>
      <c r="K134" s="192" t="str">
        <f>IF(I134,CONCATENATE(Данные!$A$18,J134),"")</f>
        <v/>
      </c>
      <c r="L134" s="111" t="str">
        <f>IF($E$134="-",Данные!$B$16,"")</f>
        <v/>
      </c>
      <c r="M134" s="282"/>
      <c r="N134" s="283"/>
    </row>
    <row r="135" spans="1:14" ht="57" customHeight="1">
      <c r="B135" s="346"/>
      <c r="C135" s="362"/>
      <c r="D135" s="88" t="str">
        <f>критерии!$F$332</f>
        <v>14.3</v>
      </c>
      <c r="E135" s="312" t="str">
        <f>IF(AND(критерии!$B$332=Данные!$B$7,OR(критерии!$A$332=Данные!$C$9,критерии!$A$332=$E$6)),критерии!$G$332,"-")</f>
        <v>Возможна ли поставка продукции на ОПИ?</v>
      </c>
      <c r="F135" s="313"/>
      <c r="G135" s="119" t="str">
        <f>критерии!$H$332</f>
        <v>Копии аттестатов, заверенные печатью организации и подписью руководителя.pdf</v>
      </c>
      <c r="H135" s="146" t="str">
        <f>критерии!$I$332</f>
        <v xml:space="preserve"> </v>
      </c>
      <c r="I135" s="241" t="b">
        <v>0</v>
      </c>
      <c r="J135" s="87">
        <f t="shared" si="2"/>
        <v>0</v>
      </c>
      <c r="K135" s="192" t="str">
        <f>IF(I135,CONCATENATE(Данные!$A$18,J135),"")</f>
        <v/>
      </c>
      <c r="L135" s="111" t="str">
        <f>IF($E$135="-",Данные!$B$16,"")</f>
        <v/>
      </c>
      <c r="M135" s="282"/>
      <c r="N135" s="283"/>
    </row>
    <row r="136" spans="1:14" ht="25.15" customHeight="1" thickBot="1">
      <c r="A136" s="147"/>
      <c r="B136" s="361"/>
      <c r="C136" s="363"/>
      <c r="D136" s="92" t="str">
        <f>критерии!$F$335</f>
        <v>14.4</v>
      </c>
      <c r="E136" s="280" t="str">
        <f>IF(AND(критерии!$B$335=Данные!$B$7,OR(критерии!$A$335=Данные!$C$9,критерии!$A$335=$E$6)),критерии!$G$335,"-")</f>
        <v>В чем заключается конкурентное преимущество предприятия?</v>
      </c>
      <c r="F136" s="281"/>
      <c r="G136" s="93" t="str">
        <f>критерии!$H$335</f>
        <v>Ответ в свободной форме</v>
      </c>
      <c r="H136" s="148" t="str">
        <f>критерии!$I$335</f>
        <v xml:space="preserve"> </v>
      </c>
      <c r="I136" s="241" t="b">
        <v>0</v>
      </c>
      <c r="J136" s="87">
        <f t="shared" si="2"/>
        <v>0</v>
      </c>
      <c r="K136" s="192" t="str">
        <f>IF(I136,CONCATENATE(Данные!$A$18,J136),"")</f>
        <v/>
      </c>
      <c r="L136" s="111" t="str">
        <f>IF($E$136="-",Данные!$B$16,"")</f>
        <v/>
      </c>
      <c r="M136" s="286"/>
      <c r="N136" s="287"/>
    </row>
    <row r="137" spans="1:14" ht="36" hidden="1" customHeight="1" thickBot="1">
      <c r="B137" s="366">
        <f>критерии!$F$336</f>
        <v>15</v>
      </c>
      <c r="C137" s="368" t="str">
        <f>критерии!$G$336</f>
        <v>Организационная структура и кадры</v>
      </c>
      <c r="D137" s="88" t="str">
        <f>критерии!$F$337</f>
        <v>15.0</v>
      </c>
      <c r="E137" s="310" t="str">
        <f>IF(AND(критерии!$B$337=Данные!$B$7,OR(критерии!$A$337=Данные!$C$9,критерии!$A$337=$E$6)),критерии!$G$337,"-")</f>
        <v>-</v>
      </c>
      <c r="F137" s="311"/>
      <c r="G137" s="106" t="str">
        <f>критерии!$H$337</f>
        <v>Копии документов, заверенные печатью организации и подписью руководителя.pdf</v>
      </c>
      <c r="H137" s="90" t="str">
        <f>критерии!$I$337</f>
        <v xml:space="preserve"> </v>
      </c>
      <c r="I137" s="241" t="b">
        <v>0</v>
      </c>
      <c r="J137" s="87">
        <f t="shared" si="2"/>
        <v>0</v>
      </c>
      <c r="K137" s="192" t="str">
        <f>IF(I137,CONCATENATE(Данные!$A$18,J137),"")</f>
        <v/>
      </c>
      <c r="L137" s="111" t="str">
        <f>IF($E$137="-",Данные!$B$16,"")</f>
        <v>Не применимо</v>
      </c>
      <c r="M137" s="286"/>
      <c r="N137" s="287"/>
    </row>
    <row r="138" spans="1:14" ht="36" customHeight="1" thickBot="1">
      <c r="B138" s="366"/>
      <c r="C138" s="368"/>
      <c r="D138" s="98" t="str">
        <f>критерии!$F$338</f>
        <v>15.1</v>
      </c>
      <c r="E138" s="312" t="str">
        <f>IF(AND(критерии!$B$338=Данные!$B$7,OR(критерии!$A$338=Данные!$C$9,критерии!$A$338=$E$6)),критерии!$G$338,"-")</f>
        <v>Представитель компании в г. Иркутске</v>
      </c>
      <c r="F138" s="313"/>
      <c r="G138" s="96" t="str">
        <f>критерии!$H$338</f>
        <v>Форма, заверенная печатью организации и подписью руководителя.pdf</v>
      </c>
      <c r="H138" s="100" t="str">
        <f>критерии!$I$338</f>
        <v xml:space="preserve">Форма № Основная </v>
      </c>
      <c r="I138" s="241" t="b">
        <v>0</v>
      </c>
      <c r="J138" s="87">
        <f t="shared" si="2"/>
        <v>0</v>
      </c>
      <c r="K138" s="192" t="str">
        <f>K98</f>
        <v/>
      </c>
      <c r="L138" s="111" t="str">
        <f>IF($E$138="-",Данные!$B$16,"")</f>
        <v/>
      </c>
      <c r="M138" s="282"/>
      <c r="N138" s="283"/>
    </row>
    <row r="139" spans="1:14" ht="36" customHeight="1" thickBot="1">
      <c r="B139" s="367"/>
      <c r="C139" s="369"/>
      <c r="D139" s="92" t="str">
        <f>критерии!$F$341</f>
        <v>15.2</v>
      </c>
      <c r="E139" s="280" t="str">
        <f>IF(AND(критерии!$B$341=Данные!$B$7,OR(критерии!$A$341=Данные!$C$9,критерии!$A$341=$E$6)),критерии!$G$342,"-")</f>
        <v>Организационная структура</v>
      </c>
      <c r="F139" s="281"/>
      <c r="G139" s="93" t="str">
        <f>критерии!$H$341</f>
        <v>Предоставить отдельно - в Приложении-A</v>
      </c>
      <c r="H139" s="94" t="str">
        <f>критерии!$I$341</f>
        <v xml:space="preserve">Форма № Основная </v>
      </c>
      <c r="I139" s="241" t="b">
        <v>0</v>
      </c>
      <c r="J139" s="87">
        <f t="shared" si="2"/>
        <v>0</v>
      </c>
      <c r="K139" s="192" t="str">
        <f>IF(I139,CONCATENATE(Данные!$A$18,J139),"")</f>
        <v/>
      </c>
      <c r="L139" s="111" t="str">
        <f>IF($E$139="-",Данные!$B$16,"")</f>
        <v/>
      </c>
      <c r="M139" s="282"/>
      <c r="N139" s="283"/>
    </row>
    <row r="140" spans="1:14" ht="38.25">
      <c r="B140" s="344">
        <f>критерии!$F$345</f>
        <v>16</v>
      </c>
      <c r="C140" s="347" t="str">
        <f>критерии!$G$345</f>
        <v>Прочие сведения</v>
      </c>
      <c r="D140" s="84" t="str">
        <f>критерии!$F$346</f>
        <v>16.1</v>
      </c>
      <c r="E140" s="310" t="str">
        <f>IF(AND(критерии!$B$346=Данные!$B$7,OR(критерии!$A$346=Данные!$C$9,критерии!$A$346=$E$6)),критерии!$G$346,"-")</f>
        <v>Согласие принять условия типовой формы договора и подписать его без протокола разногласий, согласие с формой плана контроля качества</v>
      </c>
      <c r="F140" s="311"/>
      <c r="G140" s="85" t="str">
        <f>критерии!$H$346</f>
        <v>Письмо на фирменном бланке организации за подписью руководителя о согласии / несогласии с типовой формой договора и ПКК</v>
      </c>
      <c r="H140" s="86" t="str">
        <f>критерии!$I$346</f>
        <v xml:space="preserve"> </v>
      </c>
      <c r="I140" s="241" t="b">
        <v>0</v>
      </c>
      <c r="J140" s="87">
        <f t="shared" si="2"/>
        <v>0</v>
      </c>
      <c r="K140" s="192" t="str">
        <f>IF(I140,CONCATENATE(Данные!$A$18,J140),"")</f>
        <v/>
      </c>
      <c r="L140" s="111" t="str">
        <f>IF($E$140="-",Данные!$B$16,"")</f>
        <v/>
      </c>
      <c r="M140" s="282"/>
      <c r="N140" s="283"/>
    </row>
    <row r="141" spans="1:14" ht="38.25">
      <c r="B141" s="345"/>
      <c r="C141" s="348"/>
      <c r="D141" s="88" t="str">
        <f>критерии!$F$349</f>
        <v>16.2</v>
      </c>
      <c r="E141" s="312" t="str">
        <f>IF(AND(критерии!$B$349=Данные!$B$7,OR(критерии!$A$349=Данные!$C$9,критерии!$A$349=$E$6)),критерии!$G$349,"-")</f>
        <v>Готовность к переходу на электронный документооборот при заключении договоров</v>
      </c>
      <c r="F141" s="313"/>
      <c r="G141" s="89" t="str">
        <f>критерии!$H$349</f>
        <v>Письмо на фирменном бланке организации за подписью руководителя о возможности перехода на электронный документооборот</v>
      </c>
      <c r="H141" s="149" t="str">
        <f>критерии!$I$349</f>
        <v xml:space="preserve"> </v>
      </c>
      <c r="I141" s="241" t="b">
        <v>0</v>
      </c>
      <c r="J141" s="87">
        <f t="shared" si="2"/>
        <v>0</v>
      </c>
      <c r="K141" s="192" t="str">
        <f>IF(I141,CONCATENATE(Данные!$A$18,J141),"")</f>
        <v/>
      </c>
      <c r="L141" s="111" t="str">
        <f>IF($E$141="-",Данные!$B$16,"")</f>
        <v/>
      </c>
      <c r="M141" s="282"/>
      <c r="N141" s="283"/>
    </row>
    <row r="142" spans="1:14" ht="25.5" hidden="1">
      <c r="B142" s="345"/>
      <c r="C142" s="348"/>
      <c r="D142" s="88" t="str">
        <f>критерии!$F$352</f>
        <v>16.2</v>
      </c>
      <c r="E142" s="312" t="str">
        <f>IF(AND(критерии!$B$352=Данные!$B$7,OR(критерии!$A$352=Данные!$C$9,критерии!$A$352=$E$6)),критерии!$G$352,"-")</f>
        <v>-</v>
      </c>
      <c r="F142" s="313"/>
      <c r="G142" s="89" t="str">
        <f>критерии!$H$352</f>
        <v>Форма, заверенная печатью организации и подписью руководителя.pdf</v>
      </c>
      <c r="H142" s="149" t="str">
        <f>критерии!$I$352</f>
        <v xml:space="preserve">Форма № Основная </v>
      </c>
      <c r="I142" s="241" t="b">
        <v>0</v>
      </c>
      <c r="J142" s="87">
        <f t="shared" si="2"/>
        <v>0</v>
      </c>
      <c r="K142" s="192" t="str">
        <f>K98</f>
        <v/>
      </c>
      <c r="L142" s="111" t="str">
        <f>IF($E$142="-",Данные!$B$16,"")</f>
        <v>Не применимо</v>
      </c>
      <c r="M142" s="282"/>
      <c r="N142" s="283"/>
    </row>
    <row r="143" spans="1:14" ht="25.5">
      <c r="B143" s="345"/>
      <c r="C143" s="348"/>
      <c r="D143" s="88" t="str">
        <f>критерии!$F$353</f>
        <v>16.3</v>
      </c>
      <c r="E143" s="312" t="str">
        <f>IF(AND(критерии!$B$353=Данные!$B$7,OR(критерии!$A$353=Данные!$C$9,критерии!$A$353=$E$6)),критерии!$G$353,"-")</f>
        <v>Использование собственного автопарка, привлечение сторонних перевозчиков для выполнения работ</v>
      </c>
      <c r="F143" s="313"/>
      <c r="G143" s="89" t="str">
        <f>критерии!$H$353</f>
        <v>Форма, заверенная печатью организации и подписью руководителя.pdf</v>
      </c>
      <c r="H143" s="149" t="str">
        <f>критерии!$I$353</f>
        <v>Форма № 10А,
Форма № 24</v>
      </c>
      <c r="I143" s="241" t="b">
        <v>0</v>
      </c>
      <c r="J143" s="87">
        <f t="shared" si="2"/>
        <v>0</v>
      </c>
      <c r="K143" s="192" t="str">
        <f>IF(I143,CONCATENATE(Данные!$A$18,J143),"")</f>
        <v/>
      </c>
      <c r="L143" s="111" t="str">
        <f>IF($E$143="-",Данные!$B$16,"")</f>
        <v/>
      </c>
      <c r="M143" s="282"/>
      <c r="N143" s="283"/>
    </row>
    <row r="144" spans="1:14" ht="40.9" hidden="1" customHeight="1">
      <c r="B144" s="374"/>
      <c r="C144" s="362"/>
      <c r="D144" s="88" t="str">
        <f>критерии!$F$357</f>
        <v>16.3</v>
      </c>
      <c r="E144" s="312" t="str">
        <f>IF(AND(критерии!$B$357=Данные!$B$7,OR(критерии!$A$357=Данные!$C$9,критерии!$A$357=$E$6)),критерии!$G$357,"-")</f>
        <v>-</v>
      </c>
      <c r="F144" s="313"/>
      <c r="G144" s="89" t="str">
        <f>критерии!$H$357</f>
        <v>Форма, заверенная печатью организации и подписью руководителя.pdf</v>
      </c>
      <c r="H144" s="149" t="str">
        <f>критерии!$I$357</f>
        <v xml:space="preserve">Форма № Основная </v>
      </c>
      <c r="I144" s="241" t="b">
        <v>0</v>
      </c>
      <c r="J144" s="87">
        <f>IF(I144,J143+1,J143)</f>
        <v>0</v>
      </c>
      <c r="K144" s="192" t="str">
        <f>K98</f>
        <v/>
      </c>
      <c r="L144" s="111" t="str">
        <f>IF($E$144="-",Данные!$B$16,"")</f>
        <v>Не применимо</v>
      </c>
      <c r="M144" s="286"/>
      <c r="N144" s="287"/>
    </row>
    <row r="145" spans="1:14" ht="40.9" hidden="1" customHeight="1">
      <c r="B145" s="374"/>
      <c r="C145" s="362"/>
      <c r="D145" s="88" t="str">
        <f>критерии!$F$360</f>
        <v>16.3</v>
      </c>
      <c r="E145" s="312" t="str">
        <f>IF(AND(критерии!$B$360=Данные!$B$7,OR(критерии!$A$360=Данные!$C$9,критерии!$A$360=$E$6)),критерии!$G$360,"-")</f>
        <v>-</v>
      </c>
      <c r="F145" s="313"/>
      <c r="G145" s="89" t="str">
        <f>критерии!$H$360</f>
        <v>Форма, заверенная печатью организации и подписью руководителя.pdf</v>
      </c>
      <c r="H145" s="149" t="str">
        <f>критерии!$I$360</f>
        <v>Форма № 9А</v>
      </c>
      <c r="I145" s="242" t="b">
        <v>0</v>
      </c>
      <c r="J145" s="87">
        <f>IF(I145,J144+1,J144)</f>
        <v>0</v>
      </c>
      <c r="K145" s="192" t="str">
        <f>IF(I145,CONCATENATE(Данные!$A$18,J145),"")</f>
        <v/>
      </c>
      <c r="L145" s="195"/>
      <c r="M145" s="286"/>
      <c r="N145" s="287"/>
    </row>
    <row r="146" spans="1:14" ht="40.9" customHeight="1" thickBot="1">
      <c r="B146" s="375"/>
      <c r="C146" s="363"/>
      <c r="D146" s="92" t="str">
        <f>критерии!$F$361</f>
        <v>16.4</v>
      </c>
      <c r="E146" s="280" t="str">
        <f>IF(AND(критерии!$B$361=Данные!$B$7,OR(критерии!$A$361=Данные!$C$9,критерии!$A$361=$E$6)),критерии!$G$361,"-")</f>
        <v>Условия гарантийного и постгарантийного обслуживания продукции</v>
      </c>
      <c r="F146" s="281"/>
      <c r="G146" s="93" t="str">
        <f>критерии!$H$361</f>
        <v>Форма, заверенная печатью организации и подписью руководителя.pdf</v>
      </c>
      <c r="H146" s="150" t="str">
        <f>критерии!$I$361</f>
        <v xml:space="preserve">Форма № Основная </v>
      </c>
      <c r="I146" s="245" t="b">
        <v>0</v>
      </c>
      <c r="J146" s="101">
        <f>IF(I146,J145+1,J145)</f>
        <v>0</v>
      </c>
      <c r="K146" s="193" t="str">
        <f>K98</f>
        <v/>
      </c>
      <c r="L146" s="126" t="str">
        <f>IF($E$146="-",Данные!$B$16,"")</f>
        <v/>
      </c>
      <c r="M146" s="288"/>
      <c r="N146" s="289"/>
    </row>
    <row r="147" spans="1:14" ht="40.9" hidden="1" customHeight="1" thickBot="1">
      <c r="B147" s="151">
        <f>критерии!$F$362</f>
        <v>17</v>
      </c>
      <c r="C147" s="152" t="str">
        <f>критерии!$G$362</f>
        <v>Технический аудит</v>
      </c>
      <c r="D147" s="151" t="str">
        <f>критерии!$F$363</f>
        <v>17.1</v>
      </c>
      <c r="E147" s="372" t="str">
        <f>IF(AND(критерии!$B$363=Данные!$B$7,OR(критерии!$A$363=Данные!$C$9,критерии!$A$363=$E$6)),критерии!$G$363,"-")</f>
        <v>Результат проведения технического аудита</v>
      </c>
      <c r="F147" s="373"/>
      <c r="G147" s="153"/>
      <c r="H147" s="154"/>
      <c r="I147" s="240" t="b">
        <v>0</v>
      </c>
      <c r="J147" s="130">
        <f t="shared" si="2"/>
        <v>0</v>
      </c>
      <c r="K147" s="131" t="str">
        <f>IF(I147,CONCATENATE(Данные!$A$18,J147),"")</f>
        <v/>
      </c>
      <c r="L147" s="155" t="s">
        <v>64</v>
      </c>
      <c r="M147" s="156"/>
    </row>
    <row r="148" spans="1:14" ht="52.15" hidden="1" customHeight="1" thickBot="1">
      <c r="B148" s="151">
        <f>критерии!$F$367</f>
        <v>18</v>
      </c>
      <c r="C148" s="152" t="str">
        <f>критерии!$G$367</f>
        <v>Существенные замечания</v>
      </c>
      <c r="D148" s="151" t="str">
        <f>критерии!$F$368</f>
        <v>18.1</v>
      </c>
      <c r="E148" s="372" t="str">
        <f>IF(AND(критерии!$B$368=Данные!$B$7,OR(критерии!$A$368=Данные!$C$9,критерии!$A$368=$E$6)),критерии!$G$368,"-")</f>
        <v>Иные существенные замечания, особое мнение эксперта</v>
      </c>
      <c r="F148" s="373"/>
      <c r="G148" s="157"/>
      <c r="H148" s="154"/>
      <c r="I148" s="246" t="b">
        <v>0</v>
      </c>
      <c r="J148" s="101">
        <f t="shared" si="2"/>
        <v>0</v>
      </c>
      <c r="K148" s="102" t="str">
        <f>IF(I148,CONCATENATE(Данные!$A$18,J148),"")</f>
        <v/>
      </c>
      <c r="L148" s="158" t="s">
        <v>64</v>
      </c>
      <c r="M148" s="103"/>
    </row>
    <row r="149" spans="1:14" ht="101.45" customHeight="1">
      <c r="A149" s="370" t="s">
        <v>141</v>
      </c>
      <c r="B149" s="371"/>
      <c r="C149" s="371"/>
      <c r="D149" s="371"/>
      <c r="E149" s="371"/>
      <c r="F149" s="371"/>
      <c r="G149" s="371"/>
      <c r="H149" s="371"/>
      <c r="I149" s="371"/>
      <c r="J149" s="371"/>
      <c r="K149" s="371"/>
      <c r="L149" s="371"/>
      <c r="M149" s="371"/>
    </row>
  </sheetData>
  <sheetProtection algorithmName="SHA-512" hashValue="hWylZSDVnxoyQKGJhegnOeXziDk/vhwX+IvxWT71c//Rc5ibVoo3ebFY7KYtN7oMspGRYl1BmrS5uGGwkSC31Q==" saltValue="TUJuOWF/C9zEk4S2Os5DPg==" spinCount="100000" sheet="1" formatRows="0"/>
  <mergeCells count="249">
    <mergeCell ref="B87:B88"/>
    <mergeCell ref="C87:C88"/>
    <mergeCell ref="E87:F87"/>
    <mergeCell ref="E88:F88"/>
    <mergeCell ref="O8:Y12"/>
    <mergeCell ref="B54:B59"/>
    <mergeCell ref="C54:C59"/>
    <mergeCell ref="E59:F59"/>
    <mergeCell ref="B125:B131"/>
    <mergeCell ref="C125:C131"/>
    <mergeCell ref="E131:F131"/>
    <mergeCell ref="M131:N131"/>
    <mergeCell ref="L33:M33"/>
    <mergeCell ref="L34:M34"/>
    <mergeCell ref="L35:M35"/>
    <mergeCell ref="E125:F125"/>
    <mergeCell ref="B117:B118"/>
    <mergeCell ref="C117:C118"/>
    <mergeCell ref="E117:F117"/>
    <mergeCell ref="E118:F118"/>
    <mergeCell ref="B115:B116"/>
    <mergeCell ref="C115:C116"/>
    <mergeCell ref="E115:F115"/>
    <mergeCell ref="E116:F116"/>
    <mergeCell ref="B121:B124"/>
    <mergeCell ref="C121:C124"/>
    <mergeCell ref="E121:F121"/>
    <mergeCell ref="E122:F122"/>
    <mergeCell ref="K5:K6"/>
    <mergeCell ref="L17:M17"/>
    <mergeCell ref="L18:M18"/>
    <mergeCell ref="L19:M19"/>
    <mergeCell ref="E109:F109"/>
    <mergeCell ref="L50:M50"/>
    <mergeCell ref="B15:J15"/>
    <mergeCell ref="I52:K52"/>
    <mergeCell ref="L29:M29"/>
    <mergeCell ref="L30:M30"/>
    <mergeCell ref="L31:M31"/>
    <mergeCell ref="E92:F92"/>
    <mergeCell ref="E93:F93"/>
    <mergeCell ref="E94:F94"/>
    <mergeCell ref="E95:F95"/>
    <mergeCell ref="E96:F96"/>
    <mergeCell ref="E97:F97"/>
    <mergeCell ref="B89:B97"/>
    <mergeCell ref="C89:C97"/>
    <mergeCell ref="E89:F89"/>
    <mergeCell ref="E90:F90"/>
    <mergeCell ref="E91:F91"/>
    <mergeCell ref="D74:D75"/>
    <mergeCell ref="E74:E75"/>
    <mergeCell ref="A149:M149"/>
    <mergeCell ref="L44:M44"/>
    <mergeCell ref="L45:M45"/>
    <mergeCell ref="L46:M46"/>
    <mergeCell ref="L47:M47"/>
    <mergeCell ref="L48:M48"/>
    <mergeCell ref="L49:M49"/>
    <mergeCell ref="L38:M38"/>
    <mergeCell ref="L39:M39"/>
    <mergeCell ref="L40:M40"/>
    <mergeCell ref="L41:M41"/>
    <mergeCell ref="L42:M42"/>
    <mergeCell ref="L43:M43"/>
    <mergeCell ref="E148:F148"/>
    <mergeCell ref="E146:F146"/>
    <mergeCell ref="E147:F147"/>
    <mergeCell ref="E139:F139"/>
    <mergeCell ref="B140:B146"/>
    <mergeCell ref="C140:C146"/>
    <mergeCell ref="E140:F140"/>
    <mergeCell ref="E141:F141"/>
    <mergeCell ref="E142:F142"/>
    <mergeCell ref="E143:F143"/>
    <mergeCell ref="E144:F144"/>
    <mergeCell ref="B106:B114"/>
    <mergeCell ref="C106:C114"/>
    <mergeCell ref="E113:F113"/>
    <mergeCell ref="E114:F114"/>
    <mergeCell ref="B98:B105"/>
    <mergeCell ref="E145:F145"/>
    <mergeCell ref="E138:F138"/>
    <mergeCell ref="B137:B139"/>
    <mergeCell ref="C137:C139"/>
    <mergeCell ref="E137:F137"/>
    <mergeCell ref="E135:F135"/>
    <mergeCell ref="E136:F136"/>
    <mergeCell ref="E126:F126"/>
    <mergeCell ref="E127:F127"/>
    <mergeCell ref="E128:F128"/>
    <mergeCell ref="E129:F129"/>
    <mergeCell ref="E130:F130"/>
    <mergeCell ref="B132:B136"/>
    <mergeCell ref="C132:C136"/>
    <mergeCell ref="E132:F132"/>
    <mergeCell ref="E133:F133"/>
    <mergeCell ref="E134:F134"/>
    <mergeCell ref="E123:F123"/>
    <mergeCell ref="E124:F124"/>
    <mergeCell ref="E104:F104"/>
    <mergeCell ref="E106:F106"/>
    <mergeCell ref="E107:F107"/>
    <mergeCell ref="E111:F111"/>
    <mergeCell ref="E112:F112"/>
    <mergeCell ref="E98:F98"/>
    <mergeCell ref="E99:F99"/>
    <mergeCell ref="E100:F100"/>
    <mergeCell ref="E101:F101"/>
    <mergeCell ref="E102:F102"/>
    <mergeCell ref="E103:F103"/>
    <mergeCell ref="E108:F108"/>
    <mergeCell ref="E110:F110"/>
    <mergeCell ref="E70:F70"/>
    <mergeCell ref="E71:F71"/>
    <mergeCell ref="B72:B86"/>
    <mergeCell ref="C72:C86"/>
    <mergeCell ref="E72:F72"/>
    <mergeCell ref="E73:F73"/>
    <mergeCell ref="D82:D86"/>
    <mergeCell ref="E82:E86"/>
    <mergeCell ref="D80:D81"/>
    <mergeCell ref="E80:E81"/>
    <mergeCell ref="D78:D79"/>
    <mergeCell ref="E78:E79"/>
    <mergeCell ref="B69:B71"/>
    <mergeCell ref="C69:C71"/>
    <mergeCell ref="E69:F69"/>
    <mergeCell ref="F11:H11"/>
    <mergeCell ref="L16:M16"/>
    <mergeCell ref="E57:F57"/>
    <mergeCell ref="B60:B64"/>
    <mergeCell ref="C60:C64"/>
    <mergeCell ref="E60:F60"/>
    <mergeCell ref="E61:F61"/>
    <mergeCell ref="E62:F62"/>
    <mergeCell ref="E64:F64"/>
    <mergeCell ref="E54:F54"/>
    <mergeCell ref="E55:F55"/>
    <mergeCell ref="E56:F56"/>
    <mergeCell ref="E63:F63"/>
    <mergeCell ref="L36:M36"/>
    <mergeCell ref="L37:M37"/>
    <mergeCell ref="L23:M23"/>
    <mergeCell ref="L24:M24"/>
    <mergeCell ref="L25:M25"/>
    <mergeCell ref="L26:M26"/>
    <mergeCell ref="L27:M27"/>
    <mergeCell ref="L28:M28"/>
    <mergeCell ref="L32:M32"/>
    <mergeCell ref="E58:F58"/>
    <mergeCell ref="C4:L4"/>
    <mergeCell ref="C5:H5"/>
    <mergeCell ref="B52:C52"/>
    <mergeCell ref="D52:F52"/>
    <mergeCell ref="L15:M15"/>
    <mergeCell ref="B65:B67"/>
    <mergeCell ref="C65:C67"/>
    <mergeCell ref="E65:F65"/>
    <mergeCell ref="E66:F66"/>
    <mergeCell ref="E67:F67"/>
    <mergeCell ref="C7:E7"/>
    <mergeCell ref="F7:H7"/>
    <mergeCell ref="C8:E8"/>
    <mergeCell ref="F8:H8"/>
    <mergeCell ref="C9:E9"/>
    <mergeCell ref="F9:H9"/>
    <mergeCell ref="L20:M20"/>
    <mergeCell ref="L21:M21"/>
    <mergeCell ref="L22:M22"/>
    <mergeCell ref="C10:E10"/>
    <mergeCell ref="M52:N52"/>
    <mergeCell ref="M53:N53"/>
    <mergeCell ref="F10:H10"/>
    <mergeCell ref="C11:E11"/>
    <mergeCell ref="M69:N69"/>
    <mergeCell ref="M70:N70"/>
    <mergeCell ref="M71:N71"/>
    <mergeCell ref="M72:N72"/>
    <mergeCell ref="M73:N73"/>
    <mergeCell ref="M74:N74"/>
    <mergeCell ref="M75:N75"/>
    <mergeCell ref="M80:N80"/>
    <mergeCell ref="M78:N78"/>
    <mergeCell ref="M79:N79"/>
    <mergeCell ref="M81:N81"/>
    <mergeCell ref="M82:N82"/>
    <mergeCell ref="M83:N83"/>
    <mergeCell ref="M84:N84"/>
    <mergeCell ref="M85:N85"/>
    <mergeCell ref="M86:N86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6:N106"/>
    <mergeCell ref="M107:N107"/>
    <mergeCell ref="M108:N108"/>
    <mergeCell ref="M109:N109"/>
    <mergeCell ref="M110:N110"/>
    <mergeCell ref="M134:N134"/>
    <mergeCell ref="M144:N144"/>
    <mergeCell ref="M111:N111"/>
    <mergeCell ref="M112:N112"/>
    <mergeCell ref="M115:N115"/>
    <mergeCell ref="M116:N116"/>
    <mergeCell ref="M121:N121"/>
    <mergeCell ref="M122:N122"/>
    <mergeCell ref="M123:N123"/>
    <mergeCell ref="M124:N124"/>
    <mergeCell ref="M125:N125"/>
    <mergeCell ref="M113:N113"/>
    <mergeCell ref="M114:N114"/>
    <mergeCell ref="C98:C105"/>
    <mergeCell ref="E105:F105"/>
    <mergeCell ref="M105:N105"/>
    <mergeCell ref="E77:F77"/>
    <mergeCell ref="M76:N76"/>
    <mergeCell ref="M77:N77"/>
    <mergeCell ref="M145:N145"/>
    <mergeCell ref="M146:N146"/>
    <mergeCell ref="M135:N135"/>
    <mergeCell ref="M136:N136"/>
    <mergeCell ref="M137:N137"/>
    <mergeCell ref="M138:N138"/>
    <mergeCell ref="M139:N139"/>
    <mergeCell ref="M140:N140"/>
    <mergeCell ref="M141:N141"/>
    <mergeCell ref="M142:N142"/>
    <mergeCell ref="M143:N143"/>
    <mergeCell ref="M126:N126"/>
    <mergeCell ref="M127:N127"/>
    <mergeCell ref="M128:N128"/>
    <mergeCell ref="M129:N129"/>
    <mergeCell ref="M130:N130"/>
    <mergeCell ref="M132:N132"/>
    <mergeCell ref="M133:N133"/>
  </mergeCells>
  <conditionalFormatting sqref="D54:D146 G54:M148">
    <cfRule type="expression" dxfId="0" priority="75">
      <formula>IF(OR($E54="-",$F54="-"),1,0)</formula>
    </cfRule>
  </conditionalFormatting>
  <conditionalFormatting sqref="L54:M75 L78:M104 L106:M112 L115:M130 L132:M148">
    <cfRule type="containsErrors" dxfId="2" priority="73">
      <formula>ISERROR(L54)</formula>
    </cfRule>
  </conditionalFormatting>
  <conditionalFormatting sqref="M69:M75 M78:M104 M106:M112 M115:M130 M132:M148">
    <cfRule type="expression" dxfId="1" priority="74">
      <formula>M$68</formula>
    </cfRule>
  </conditionalFormatting>
  <dataValidations count="1">
    <dataValidation errorStyle="warning" allowBlank="1" showInputMessage="1" showErrorMessage="1" sqref="L117 L136" xr:uid="{00000000-0002-0000-0300-000000000000}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60" fitToHeight="6" orientation="portrait" r:id="rId1"/>
  <headerFooter>
    <oddFooter>&amp;C- &amp;P -</oddFooter>
  </headerFooter>
  <rowBreaks count="1" manualBreakCount="1">
    <brk id="119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180975</xdr:rowOff>
                  </from>
                  <to>
                    <xdr:col>8</xdr:col>
                    <xdr:colOff>209550</xdr:colOff>
                    <xdr:row>54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514350</xdr:rowOff>
                  </from>
                  <to>
                    <xdr:col>8</xdr:col>
                    <xdr:colOff>200025</xdr:colOff>
                    <xdr:row>55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6" name="Check Box 4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371475</xdr:rowOff>
                  </from>
                  <to>
                    <xdr:col>8</xdr:col>
                    <xdr:colOff>209550</xdr:colOff>
                    <xdr:row>56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7" name="Check Box 5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60</xdr:row>
                    <xdr:rowOff>257175</xdr:rowOff>
                  </from>
                  <to>
                    <xdr:col>8</xdr:col>
                    <xdr:colOff>209550</xdr:colOff>
                    <xdr:row>60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8" name="Check Box 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61</xdr:row>
                    <xdr:rowOff>123825</xdr:rowOff>
                  </from>
                  <to>
                    <xdr:col>8</xdr:col>
                    <xdr:colOff>209550</xdr:colOff>
                    <xdr:row>61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9" name="Check Box 5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63</xdr:row>
                    <xdr:rowOff>171450</xdr:rowOff>
                  </from>
                  <to>
                    <xdr:col>8</xdr:col>
                    <xdr:colOff>209550</xdr:colOff>
                    <xdr:row>63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" name="Check Box 5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64</xdr:row>
                    <xdr:rowOff>400050</xdr:rowOff>
                  </from>
                  <to>
                    <xdr:col>8</xdr:col>
                    <xdr:colOff>209550</xdr:colOff>
                    <xdr:row>64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1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65</xdr:row>
                    <xdr:rowOff>142875</xdr:rowOff>
                  </from>
                  <to>
                    <xdr:col>8</xdr:col>
                    <xdr:colOff>209550</xdr:colOff>
                    <xdr:row>65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2" name="Check Box 5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66</xdr:row>
                    <xdr:rowOff>47625</xdr:rowOff>
                  </from>
                  <to>
                    <xdr:col>8</xdr:col>
                    <xdr:colOff>200025</xdr:colOff>
                    <xdr:row>66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3" name="Check Box 5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68</xdr:row>
                    <xdr:rowOff>381000</xdr:rowOff>
                  </from>
                  <to>
                    <xdr:col>8</xdr:col>
                    <xdr:colOff>200025</xdr:colOff>
                    <xdr:row>68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4" name="Check Box 5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69</xdr:row>
                    <xdr:rowOff>390525</xdr:rowOff>
                  </from>
                  <to>
                    <xdr:col>8</xdr:col>
                    <xdr:colOff>209550</xdr:colOff>
                    <xdr:row>69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5" name="Check Box 5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70</xdr:row>
                    <xdr:rowOff>400050</xdr:rowOff>
                  </from>
                  <to>
                    <xdr:col>8</xdr:col>
                    <xdr:colOff>200025</xdr:colOff>
                    <xdr:row>70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6" name="Check Box 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77</xdr:row>
                    <xdr:rowOff>190500</xdr:rowOff>
                  </from>
                  <to>
                    <xdr:col>8</xdr:col>
                    <xdr:colOff>200025</xdr:colOff>
                    <xdr:row>77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7" name="Check Box 6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71</xdr:row>
                    <xdr:rowOff>133350</xdr:rowOff>
                  </from>
                  <to>
                    <xdr:col>8</xdr:col>
                    <xdr:colOff>209550</xdr:colOff>
                    <xdr:row>71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8" name="Check Box 6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72</xdr:row>
                    <xdr:rowOff>152400</xdr:rowOff>
                  </from>
                  <to>
                    <xdr:col>8</xdr:col>
                    <xdr:colOff>209550</xdr:colOff>
                    <xdr:row>72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9" name="Check Box 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73</xdr:row>
                    <xdr:rowOff>180975</xdr:rowOff>
                  </from>
                  <to>
                    <xdr:col>8</xdr:col>
                    <xdr:colOff>209550</xdr:colOff>
                    <xdr:row>73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0" name="Check Box 6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74</xdr:row>
                    <xdr:rowOff>190500</xdr:rowOff>
                  </from>
                  <to>
                    <xdr:col>8</xdr:col>
                    <xdr:colOff>209550</xdr:colOff>
                    <xdr:row>74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1" name="Check Box 6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78</xdr:row>
                    <xdr:rowOff>209550</xdr:rowOff>
                  </from>
                  <to>
                    <xdr:col>8</xdr:col>
                    <xdr:colOff>209550</xdr:colOff>
                    <xdr:row>78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2" name="Check Box 6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79</xdr:row>
                    <xdr:rowOff>171450</xdr:rowOff>
                  </from>
                  <to>
                    <xdr:col>8</xdr:col>
                    <xdr:colOff>209550</xdr:colOff>
                    <xdr:row>79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3" name="Check Box 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80</xdr:row>
                    <xdr:rowOff>171450</xdr:rowOff>
                  </from>
                  <to>
                    <xdr:col>8</xdr:col>
                    <xdr:colOff>209550</xdr:colOff>
                    <xdr:row>80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4" name="Check Box 6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81</xdr:row>
                    <xdr:rowOff>190500</xdr:rowOff>
                  </from>
                  <to>
                    <xdr:col>8</xdr:col>
                    <xdr:colOff>209550</xdr:colOff>
                    <xdr:row>81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5" name="Check Box 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82</xdr:row>
                    <xdr:rowOff>161925</xdr:rowOff>
                  </from>
                  <to>
                    <xdr:col>8</xdr:col>
                    <xdr:colOff>219075</xdr:colOff>
                    <xdr:row>82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6" name="Check Box 6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83</xdr:row>
                    <xdr:rowOff>161925</xdr:rowOff>
                  </from>
                  <to>
                    <xdr:col>8</xdr:col>
                    <xdr:colOff>209550</xdr:colOff>
                    <xdr:row>83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7" name="Check Box 7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84</xdr:row>
                    <xdr:rowOff>190500</xdr:rowOff>
                  </from>
                  <to>
                    <xdr:col>8</xdr:col>
                    <xdr:colOff>209550</xdr:colOff>
                    <xdr:row>84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8" name="Check Box 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85</xdr:row>
                    <xdr:rowOff>161925</xdr:rowOff>
                  </from>
                  <to>
                    <xdr:col>8</xdr:col>
                    <xdr:colOff>209550</xdr:colOff>
                    <xdr:row>85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29" name="Check Box 7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88</xdr:row>
                    <xdr:rowOff>76200</xdr:rowOff>
                  </from>
                  <to>
                    <xdr:col>8</xdr:col>
                    <xdr:colOff>209550</xdr:colOff>
                    <xdr:row>88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30" name="Check Box 7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89</xdr:row>
                    <xdr:rowOff>9525</xdr:rowOff>
                  </from>
                  <to>
                    <xdr:col>8</xdr:col>
                    <xdr:colOff>209550</xdr:colOff>
                    <xdr:row>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1" name="Check Box 7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90</xdr:row>
                    <xdr:rowOff>361950</xdr:rowOff>
                  </from>
                  <to>
                    <xdr:col>8</xdr:col>
                    <xdr:colOff>209550</xdr:colOff>
                    <xdr:row>90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32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91</xdr:row>
                    <xdr:rowOff>600075</xdr:rowOff>
                  </from>
                  <to>
                    <xdr:col>8</xdr:col>
                    <xdr:colOff>209550</xdr:colOff>
                    <xdr:row>91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33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92</xdr:row>
                    <xdr:rowOff>657225</xdr:rowOff>
                  </from>
                  <to>
                    <xdr:col>8</xdr:col>
                    <xdr:colOff>209550</xdr:colOff>
                    <xdr:row>92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34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93</xdr:row>
                    <xdr:rowOff>514350</xdr:rowOff>
                  </from>
                  <to>
                    <xdr:col>8</xdr:col>
                    <xdr:colOff>209550</xdr:colOff>
                    <xdr:row>93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35" name="Check Box 7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100</xdr:row>
                    <xdr:rowOff>76200</xdr:rowOff>
                  </from>
                  <to>
                    <xdr:col>8</xdr:col>
                    <xdr:colOff>209550</xdr:colOff>
                    <xdr:row>100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36" name="Check Box 8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94</xdr:row>
                    <xdr:rowOff>495300</xdr:rowOff>
                  </from>
                  <to>
                    <xdr:col>8</xdr:col>
                    <xdr:colOff>209550</xdr:colOff>
                    <xdr:row>94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37" name="Check Box 8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99</xdr:row>
                    <xdr:rowOff>76200</xdr:rowOff>
                  </from>
                  <to>
                    <xdr:col>8</xdr:col>
                    <xdr:colOff>209550</xdr:colOff>
                    <xdr:row>99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38" name="Check Box 8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95</xdr:row>
                    <xdr:rowOff>523875</xdr:rowOff>
                  </from>
                  <to>
                    <xdr:col>8</xdr:col>
                    <xdr:colOff>209550</xdr:colOff>
                    <xdr:row>95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39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96</xdr:row>
                    <xdr:rowOff>466725</xdr:rowOff>
                  </from>
                  <to>
                    <xdr:col>8</xdr:col>
                    <xdr:colOff>209550</xdr:colOff>
                    <xdr:row>96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0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98</xdr:row>
                    <xdr:rowOff>104775</xdr:rowOff>
                  </from>
                  <to>
                    <xdr:col>8</xdr:col>
                    <xdr:colOff>209550</xdr:colOff>
                    <xdr:row>98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1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97</xdr:row>
                    <xdr:rowOff>76200</xdr:rowOff>
                  </from>
                  <to>
                    <xdr:col>8</xdr:col>
                    <xdr:colOff>209550</xdr:colOff>
                    <xdr:row>97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42" name="Check Box 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101</xdr:row>
                    <xdr:rowOff>266700</xdr:rowOff>
                  </from>
                  <to>
                    <xdr:col>8</xdr:col>
                    <xdr:colOff>209550</xdr:colOff>
                    <xdr:row>101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3" name="Check Box 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102</xdr:row>
                    <xdr:rowOff>66675</xdr:rowOff>
                  </from>
                  <to>
                    <xdr:col>8</xdr:col>
                    <xdr:colOff>209550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44" name="Check Box 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103</xdr:row>
                    <xdr:rowOff>85725</xdr:rowOff>
                  </from>
                  <to>
                    <xdr:col>8</xdr:col>
                    <xdr:colOff>209550</xdr:colOff>
                    <xdr:row>103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5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105</xdr:row>
                    <xdr:rowOff>57150</xdr:rowOff>
                  </from>
                  <to>
                    <xdr:col>8</xdr:col>
                    <xdr:colOff>209550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6" name="Check Box 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106</xdr:row>
                    <xdr:rowOff>95250</xdr:rowOff>
                  </from>
                  <to>
                    <xdr:col>8</xdr:col>
                    <xdr:colOff>209550</xdr:colOff>
                    <xdr:row>106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7" name="Check Box 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110</xdr:row>
                    <xdr:rowOff>161925</xdr:rowOff>
                  </from>
                  <to>
                    <xdr:col>8</xdr:col>
                    <xdr:colOff>209550</xdr:colOff>
                    <xdr:row>110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48" name="Check Box 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111</xdr:row>
                    <xdr:rowOff>76200</xdr:rowOff>
                  </from>
                  <to>
                    <xdr:col>8</xdr:col>
                    <xdr:colOff>209550</xdr:colOff>
                    <xdr:row>111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49" name="Check Box 9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114</xdr:row>
                    <xdr:rowOff>85725</xdr:rowOff>
                  </from>
                  <to>
                    <xdr:col>8</xdr:col>
                    <xdr:colOff>209550</xdr:colOff>
                    <xdr:row>114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50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115</xdr:row>
                    <xdr:rowOff>190500</xdr:rowOff>
                  </from>
                  <to>
                    <xdr:col>8</xdr:col>
                    <xdr:colOff>209550</xdr:colOff>
                    <xdr:row>115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51" name="Check Box 9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120</xdr:row>
                    <xdr:rowOff>57150</xdr:rowOff>
                  </from>
                  <to>
                    <xdr:col>8</xdr:col>
                    <xdr:colOff>209550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52" name="Check Box 9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126</xdr:row>
                    <xdr:rowOff>104775</xdr:rowOff>
                  </from>
                  <to>
                    <xdr:col>8</xdr:col>
                    <xdr:colOff>209550</xdr:colOff>
                    <xdr:row>126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53" name="Check Box 10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125</xdr:row>
                    <xdr:rowOff>104775</xdr:rowOff>
                  </from>
                  <to>
                    <xdr:col>8</xdr:col>
                    <xdr:colOff>209550</xdr:colOff>
                    <xdr:row>125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54" name="Check Box 10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121</xdr:row>
                    <xdr:rowOff>95250</xdr:rowOff>
                  </from>
                  <to>
                    <xdr:col>8</xdr:col>
                    <xdr:colOff>209550</xdr:colOff>
                    <xdr:row>121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55" name="Check Box 1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122</xdr:row>
                    <xdr:rowOff>47625</xdr:rowOff>
                  </from>
                  <to>
                    <xdr:col>8</xdr:col>
                    <xdr:colOff>209550</xdr:colOff>
                    <xdr:row>122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56" name="Check Box 10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124</xdr:row>
                    <xdr:rowOff>85725</xdr:rowOff>
                  </from>
                  <to>
                    <xdr:col>8</xdr:col>
                    <xdr:colOff>209550</xdr:colOff>
                    <xdr:row>124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57" name="Check Box 10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123</xdr:row>
                    <xdr:rowOff>57150</xdr:rowOff>
                  </from>
                  <to>
                    <xdr:col>8</xdr:col>
                    <xdr:colOff>209550</xdr:colOff>
                    <xdr:row>123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58" name="Check Box 10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127</xdr:row>
                    <xdr:rowOff>133350</xdr:rowOff>
                  </from>
                  <to>
                    <xdr:col>8</xdr:col>
                    <xdr:colOff>209550</xdr:colOff>
                    <xdr:row>127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59" name="Check Box 10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128</xdr:row>
                    <xdr:rowOff>104775</xdr:rowOff>
                  </from>
                  <to>
                    <xdr:col>8</xdr:col>
                    <xdr:colOff>209550</xdr:colOff>
                    <xdr:row>128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60" name="Check Box 10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129</xdr:row>
                    <xdr:rowOff>133350</xdr:rowOff>
                  </from>
                  <to>
                    <xdr:col>8</xdr:col>
                    <xdr:colOff>209550</xdr:colOff>
                    <xdr:row>129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61" name="Check Box 1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131</xdr:row>
                    <xdr:rowOff>57150</xdr:rowOff>
                  </from>
                  <to>
                    <xdr:col>8</xdr:col>
                    <xdr:colOff>209550</xdr:colOff>
                    <xdr:row>131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62" name="Check Box 10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132</xdr:row>
                    <xdr:rowOff>114300</xdr:rowOff>
                  </from>
                  <to>
                    <xdr:col>8</xdr:col>
                    <xdr:colOff>209550</xdr:colOff>
                    <xdr:row>132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63" name="Check Box 11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133</xdr:row>
                    <xdr:rowOff>85725</xdr:rowOff>
                  </from>
                  <to>
                    <xdr:col>8</xdr:col>
                    <xdr:colOff>209550</xdr:colOff>
                    <xdr:row>133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64" name="Check Box 1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134</xdr:row>
                    <xdr:rowOff>209550</xdr:rowOff>
                  </from>
                  <to>
                    <xdr:col>8</xdr:col>
                    <xdr:colOff>209550</xdr:colOff>
                    <xdr:row>134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65" name="Check Box 1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135</xdr:row>
                    <xdr:rowOff>0</xdr:rowOff>
                  </from>
                  <to>
                    <xdr:col>8</xdr:col>
                    <xdr:colOff>209550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66" name="Check Box 11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136</xdr:row>
                    <xdr:rowOff>85725</xdr:rowOff>
                  </from>
                  <to>
                    <xdr:col>8</xdr:col>
                    <xdr:colOff>209550</xdr:colOff>
                    <xdr:row>136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67" name="Check Box 11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137</xdr:row>
                    <xdr:rowOff>104775</xdr:rowOff>
                  </from>
                  <to>
                    <xdr:col>8</xdr:col>
                    <xdr:colOff>209550</xdr:colOff>
                    <xdr:row>137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68" name="Check Box 115">
              <controlPr defaultSize="0" autoFill="0" autoLine="0" autoPict="0" altText="">
                <anchor moveWithCells="1" sizeWithCells="1">
                  <from>
                    <xdr:col>8</xdr:col>
                    <xdr:colOff>0</xdr:colOff>
                    <xdr:row>138</xdr:row>
                    <xdr:rowOff>95250</xdr:rowOff>
                  </from>
                  <to>
                    <xdr:col>8</xdr:col>
                    <xdr:colOff>209550</xdr:colOff>
                    <xdr:row>138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69" name="Check Box 11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139</xdr:row>
                    <xdr:rowOff>142875</xdr:rowOff>
                  </from>
                  <to>
                    <xdr:col>8</xdr:col>
                    <xdr:colOff>209550</xdr:colOff>
                    <xdr:row>139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70" name="Check Box 1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140</xdr:row>
                    <xdr:rowOff>133350</xdr:rowOff>
                  </from>
                  <to>
                    <xdr:col>8</xdr:col>
                    <xdr:colOff>209550</xdr:colOff>
                    <xdr:row>140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71" name="Check Box 11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141</xdr:row>
                    <xdr:rowOff>9525</xdr:rowOff>
                  </from>
                  <to>
                    <xdr:col>8</xdr:col>
                    <xdr:colOff>209550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72" name="Check Box 11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142</xdr:row>
                    <xdr:rowOff>19050</xdr:rowOff>
                  </from>
                  <to>
                    <xdr:col>8</xdr:col>
                    <xdr:colOff>209550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73" name="Check Box 12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143</xdr:row>
                    <xdr:rowOff>114300</xdr:rowOff>
                  </from>
                  <to>
                    <xdr:col>8</xdr:col>
                    <xdr:colOff>209550</xdr:colOff>
                    <xdr:row>143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74" name="Check Box 12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145</xdr:row>
                    <xdr:rowOff>123825</xdr:rowOff>
                  </from>
                  <to>
                    <xdr:col>8</xdr:col>
                    <xdr:colOff>209550</xdr:colOff>
                    <xdr:row>145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75" name="Check Box 12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107</xdr:row>
                    <xdr:rowOff>400050</xdr:rowOff>
                  </from>
                  <to>
                    <xdr:col>8</xdr:col>
                    <xdr:colOff>219075</xdr:colOff>
                    <xdr:row>107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76" name="Check Box 12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108</xdr:row>
                    <xdr:rowOff>95250</xdr:rowOff>
                  </from>
                  <to>
                    <xdr:col>9</xdr:col>
                    <xdr:colOff>0</xdr:colOff>
                    <xdr:row>108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77" name="Check Box 1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59</xdr:row>
                    <xdr:rowOff>142875</xdr:rowOff>
                  </from>
                  <to>
                    <xdr:col>8</xdr:col>
                    <xdr:colOff>209550</xdr:colOff>
                    <xdr:row>59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78" name="Check Box 12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144</xdr:row>
                    <xdr:rowOff>114300</xdr:rowOff>
                  </from>
                  <to>
                    <xdr:col>8</xdr:col>
                    <xdr:colOff>209550</xdr:colOff>
                    <xdr:row>144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79" name="Check Box 12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62</xdr:row>
                    <xdr:rowOff>142875</xdr:rowOff>
                  </from>
                  <to>
                    <xdr:col>8</xdr:col>
                    <xdr:colOff>209550</xdr:colOff>
                    <xdr:row>62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80" name="Check Box 130">
              <controlPr defaultSize="0" autoFill="0" autoLine="0" autoPict="0">
                <anchor moveWithCells="1" sizeWithCells="1">
                  <from>
                    <xdr:col>7</xdr:col>
                    <xdr:colOff>885825</xdr:colOff>
                    <xdr:row>109</xdr:row>
                    <xdr:rowOff>95250</xdr:rowOff>
                  </from>
                  <to>
                    <xdr:col>8</xdr:col>
                    <xdr:colOff>228600</xdr:colOff>
                    <xdr:row>109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81" name="Check Box 13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142875</xdr:rowOff>
                  </from>
                  <to>
                    <xdr:col>8</xdr:col>
                    <xdr:colOff>209550</xdr:colOff>
                    <xdr:row>57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82" name="Check Box 1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58</xdr:row>
                    <xdr:rowOff>457200</xdr:rowOff>
                  </from>
                  <to>
                    <xdr:col>8</xdr:col>
                    <xdr:colOff>209550</xdr:colOff>
                    <xdr:row>58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83" name="Check Box 13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130</xdr:row>
                    <xdr:rowOff>133350</xdr:rowOff>
                  </from>
                  <to>
                    <xdr:col>8</xdr:col>
                    <xdr:colOff>209550</xdr:colOff>
                    <xdr:row>130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84" name="Check Box 14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112</xdr:row>
                    <xdr:rowOff>381000</xdr:rowOff>
                  </from>
                  <to>
                    <xdr:col>8</xdr:col>
                    <xdr:colOff>209550</xdr:colOff>
                    <xdr:row>112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85" name="Check Box 14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113</xdr:row>
                    <xdr:rowOff>76200</xdr:rowOff>
                  </from>
                  <to>
                    <xdr:col>8</xdr:col>
                    <xdr:colOff>209550</xdr:colOff>
                    <xdr:row>113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86" name="Check Box 14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104</xdr:row>
                    <xdr:rowOff>85725</xdr:rowOff>
                  </from>
                  <to>
                    <xdr:col>8</xdr:col>
                    <xdr:colOff>209550</xdr:colOff>
                    <xdr:row>104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87" name="Check Box 14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75</xdr:row>
                    <xdr:rowOff>190500</xdr:rowOff>
                  </from>
                  <to>
                    <xdr:col>8</xdr:col>
                    <xdr:colOff>209550</xdr:colOff>
                    <xdr:row>75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88" name="Check Box 1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76</xdr:row>
                    <xdr:rowOff>190500</xdr:rowOff>
                  </from>
                  <to>
                    <xdr:col>8</xdr:col>
                    <xdr:colOff>209550</xdr:colOff>
                    <xdr:row>76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89" name="Check Box 149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86</xdr:row>
                    <xdr:rowOff>152400</xdr:rowOff>
                  </from>
                  <to>
                    <xdr:col>8</xdr:col>
                    <xdr:colOff>228600</xdr:colOff>
                    <xdr:row>86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90" name="Check Box 150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87</xdr:row>
                    <xdr:rowOff>152400</xdr:rowOff>
                  </from>
                  <to>
                    <xdr:col>10</xdr:col>
                    <xdr:colOff>0</xdr:colOff>
                    <xdr:row>87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91" name="Check Box 152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89</xdr:row>
                    <xdr:rowOff>152400</xdr:rowOff>
                  </from>
                  <to>
                    <xdr:col>10</xdr:col>
                    <xdr:colOff>0</xdr:colOff>
                    <xdr:row>89</xdr:row>
                    <xdr:rowOff>466725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3">
        <x14:dataValidation type="list" errorStyle="warning" allowBlank="1" showInputMessage="1" showErrorMessage="1" xr:uid="{00000000-0002-0000-0300-000001000000}">
          <x14:formula1>
            <xm:f>критерии!$I$339:$I$340</xm:f>
          </x14:formula1>
          <xm:sqref>L138</xm:sqref>
        </x14:dataValidation>
        <x14:dataValidation type="list" errorStyle="warning" allowBlank="1" showInputMessage="1" showErrorMessage="1" xr:uid="{00000000-0002-0000-0300-000002000000}">
          <x14:formula1>
            <xm:f>критерии!$I$330:$I$331</xm:f>
          </x14:formula1>
          <xm:sqref>L134</xm:sqref>
        </x14:dataValidation>
        <x14:dataValidation type="list" errorStyle="warning" allowBlank="1" showInputMessage="1" showErrorMessage="1" xr:uid="{00000000-0002-0000-0300-000003000000}">
          <x14:formula1>
            <xm:f>критерии!$I$327:$I$328</xm:f>
          </x14:formula1>
          <xm:sqref>L133</xm:sqref>
        </x14:dataValidation>
        <x14:dataValidation type="list" errorStyle="warning" allowBlank="1" showInputMessage="1" showErrorMessage="1" xr:uid="{00000000-0002-0000-0300-000004000000}">
          <x14:formula1>
            <xm:f>критерии!$I$315:$I$316</xm:f>
          </x14:formula1>
          <xm:sqref>L130</xm:sqref>
        </x14:dataValidation>
        <x14:dataValidation type="list" errorStyle="warning" allowBlank="1" showInputMessage="1" showErrorMessage="1" xr:uid="{00000000-0002-0000-0300-000005000000}">
          <x14:formula1>
            <xm:f>критерии!$I$312:$I$313</xm:f>
          </x14:formula1>
          <xm:sqref>L129</xm:sqref>
        </x14:dataValidation>
        <x14:dataValidation type="list" errorStyle="warning" allowBlank="1" showInputMessage="1" showErrorMessage="1" xr:uid="{00000000-0002-0000-0300-000006000000}">
          <x14:formula1>
            <xm:f>критерии!$I$309:$I$310</xm:f>
          </x14:formula1>
          <xm:sqref>L128</xm:sqref>
        </x14:dataValidation>
        <x14:dataValidation type="list" errorStyle="warning" allowBlank="1" showInputMessage="1" showErrorMessage="1" xr:uid="{00000000-0002-0000-0300-000007000000}">
          <x14:formula1>
            <xm:f>критерии!$I$306:$I$307</xm:f>
          </x14:formula1>
          <xm:sqref>L127</xm:sqref>
        </x14:dataValidation>
        <x14:dataValidation type="list" errorStyle="warning" allowBlank="1" showInputMessage="1" showErrorMessage="1" xr:uid="{00000000-0002-0000-0300-000008000000}">
          <x14:formula1>
            <xm:f>критерии!$I$303:$I$304</xm:f>
          </x14:formula1>
          <xm:sqref>L126</xm:sqref>
        </x14:dataValidation>
        <x14:dataValidation type="list" errorStyle="warning" allowBlank="1" showInputMessage="1" showErrorMessage="1" xr:uid="{00000000-0002-0000-0300-000009000000}">
          <x14:formula1>
            <xm:f>критерии!$I$251:$I$252</xm:f>
          </x14:formula1>
          <xm:sqref>L112</xm:sqref>
        </x14:dataValidation>
        <x14:dataValidation type="list" errorStyle="warning" allowBlank="1" showInputMessage="1" showErrorMessage="1" xr:uid="{00000000-0002-0000-0300-00000A000000}">
          <x14:formula1>
            <xm:f>критерии!$I$248:$I$249</xm:f>
          </x14:formula1>
          <xm:sqref>L111</xm:sqref>
        </x14:dataValidation>
        <x14:dataValidation type="list" errorStyle="warning" allowBlank="1" showInputMessage="1" showErrorMessage="1" xr:uid="{00000000-0002-0000-0300-00000B000000}">
          <x14:formula1>
            <xm:f>критерии!$I$71:$I$72</xm:f>
          </x14:formula1>
          <xm:sqref>L62</xm:sqref>
        </x14:dataValidation>
        <x14:dataValidation type="list" errorStyle="warning" allowBlank="1" showInputMessage="1" showErrorMessage="1" xr:uid="{00000000-0002-0000-0300-00000C000000}">
          <x14:formula1>
            <xm:f>критерии!$I$68:$I$69</xm:f>
          </x14:formula1>
          <xm:sqref>L61</xm:sqref>
        </x14:dataValidation>
        <x14:dataValidation type="list" errorStyle="warning" allowBlank="1" showInputMessage="1" showErrorMessage="1" xr:uid="{00000000-0002-0000-0300-00000D000000}">
          <x14:formula1>
            <xm:f>критерии!$I$51:$I$52</xm:f>
          </x14:formula1>
          <xm:sqref>L57</xm:sqref>
        </x14:dataValidation>
        <x14:dataValidation type="list" errorStyle="warning" allowBlank="1" showInputMessage="1" showErrorMessage="1" xr:uid="{00000000-0002-0000-0300-00000E000000}">
          <x14:formula1>
            <xm:f>критерии!$I$41:$I$43</xm:f>
          </x14:formula1>
          <xm:sqref>L54</xm:sqref>
        </x14:dataValidation>
        <x14:dataValidation type="list" errorStyle="warning" allowBlank="1" showInputMessage="1" showErrorMessage="1" xr:uid="{00000000-0002-0000-0300-00000F000000}">
          <x14:formula1>
            <xm:f>критерии!$I$347:$I$348</xm:f>
          </x14:formula1>
          <xm:sqref>L140</xm:sqref>
        </x14:dataValidation>
        <x14:dataValidation type="list" errorStyle="warning" allowBlank="1" showInputMessage="1" showErrorMessage="1" xr:uid="{00000000-0002-0000-0300-000010000000}">
          <x14:formula1>
            <xm:f>критерии!$I$342:$I$343</xm:f>
          </x14:formula1>
          <xm:sqref>L139</xm:sqref>
        </x14:dataValidation>
        <x14:dataValidation type="list" errorStyle="warning" allowBlank="1" showInputMessage="1" showErrorMessage="1" xr:uid="{00000000-0002-0000-0300-000011000000}">
          <x14:formula1>
            <xm:f>критерии!$I$333:$I$334</xm:f>
          </x14:formula1>
          <xm:sqref>L135</xm:sqref>
        </x14:dataValidation>
        <x14:dataValidation type="list" errorStyle="warning" allowBlank="1" showInputMessage="1" showErrorMessage="1" xr:uid="{00000000-0002-0000-0300-000012000000}">
          <x14:formula1>
            <xm:f>критерии!$I$322:$I$325</xm:f>
          </x14:formula1>
          <xm:sqref>L132</xm:sqref>
        </x14:dataValidation>
        <x14:dataValidation type="list" errorStyle="warning" allowBlank="1" showInputMessage="1" showErrorMessage="1" xr:uid="{00000000-0002-0000-0300-000013000000}">
          <x14:formula1>
            <xm:f>критерии!$I$300:$I$301</xm:f>
          </x14:formula1>
          <xm:sqref>L125</xm:sqref>
        </x14:dataValidation>
        <x14:dataValidation type="list" errorStyle="warning" allowBlank="1" showInputMessage="1" showErrorMessage="1" xr:uid="{00000000-0002-0000-0300-000014000000}">
          <x14:formula1>
            <xm:f>критерии!$I$296:$I$297</xm:f>
          </x14:formula1>
          <xm:sqref>L124</xm:sqref>
        </x14:dataValidation>
        <x14:dataValidation type="list" errorStyle="warning" allowBlank="1" showInputMessage="1" showErrorMessage="1" xr:uid="{00000000-0002-0000-0300-000015000000}">
          <x14:formula1>
            <xm:f>критерии!$I$293:$I$294</xm:f>
          </x14:formula1>
          <xm:sqref>L123</xm:sqref>
        </x14:dataValidation>
        <x14:dataValidation type="list" errorStyle="warning" allowBlank="1" showInputMessage="1" showErrorMessage="1" xr:uid="{00000000-0002-0000-0300-000016000000}">
          <x14:formula1>
            <xm:f>критерии!$I$290:$I$291</xm:f>
          </x14:formula1>
          <xm:sqref>L122</xm:sqref>
        </x14:dataValidation>
        <x14:dataValidation type="list" errorStyle="warning" allowBlank="1" showInputMessage="1" showErrorMessage="1" xr:uid="{00000000-0002-0000-0300-000017000000}">
          <x14:formula1>
            <xm:f>критерии!$I$285:$I$288</xm:f>
          </x14:formula1>
          <xm:sqref>L121</xm:sqref>
        </x14:dataValidation>
        <x14:dataValidation type="list" errorStyle="warning" allowBlank="1" showInputMessage="1" showErrorMessage="1" xr:uid="{00000000-0002-0000-0300-000018000000}">
          <x14:formula1>
            <xm:f>критерии!$I$267:$I$268</xm:f>
          </x14:formula1>
          <xm:sqref>L116</xm:sqref>
        </x14:dataValidation>
        <x14:dataValidation type="list" errorStyle="warning" allowBlank="1" showInputMessage="1" showErrorMessage="1" xr:uid="{00000000-0002-0000-0300-000019000000}">
          <x14:formula1>
            <xm:f>критерии!$I$262:$I$265</xm:f>
          </x14:formula1>
          <xm:sqref>L115</xm:sqref>
        </x14:dataValidation>
        <x14:dataValidation type="list" errorStyle="warning" allowBlank="1" showInputMessage="1" showErrorMessage="1" xr:uid="{00000000-0002-0000-0300-00001A000000}">
          <x14:formula1>
            <xm:f>критерии!$I$236:$I$237</xm:f>
          </x14:formula1>
          <xm:sqref>L107</xm:sqref>
        </x14:dataValidation>
        <x14:dataValidation type="list" errorStyle="warning" allowBlank="1" showInputMessage="1" showErrorMessage="1" xr:uid="{00000000-0002-0000-0300-00001B000000}">
          <x14:formula1>
            <xm:f>критерии!$I$233:$I$234</xm:f>
          </x14:formula1>
          <xm:sqref>L106</xm:sqref>
        </x14:dataValidation>
        <x14:dataValidation type="list" errorStyle="warning" allowBlank="1" showInputMessage="1" showErrorMessage="1" xr:uid="{00000000-0002-0000-0300-00001C000000}">
          <x14:formula1>
            <xm:f>критерии!$I$223:$I$226</xm:f>
          </x14:formula1>
          <xm:sqref>L104</xm:sqref>
        </x14:dataValidation>
        <x14:dataValidation type="list" errorStyle="warning" allowBlank="1" showInputMessage="1" showErrorMessage="1" xr:uid="{00000000-0002-0000-0300-00001D000000}">
          <x14:formula1>
            <xm:f>критерии!$I$220:$I$221</xm:f>
          </x14:formula1>
          <xm:sqref>L103</xm:sqref>
        </x14:dataValidation>
        <x14:dataValidation type="list" errorStyle="warning" allowBlank="1" showInputMessage="1" showErrorMessage="1" xr:uid="{00000000-0002-0000-0300-00001E000000}">
          <x14:formula1>
            <xm:f>критерии!$I$217:$I$218</xm:f>
          </x14:formula1>
          <xm:sqref>L102</xm:sqref>
        </x14:dataValidation>
        <x14:dataValidation type="list" errorStyle="warning" allowBlank="1" showInputMessage="1" showErrorMessage="1" xr:uid="{00000000-0002-0000-0300-00001F000000}">
          <x14:formula1>
            <xm:f>критерии!$I$212:$I$215</xm:f>
          </x14:formula1>
          <xm:sqref>L101</xm:sqref>
        </x14:dataValidation>
        <x14:dataValidation type="list" errorStyle="warning" allowBlank="1" showInputMessage="1" showErrorMessage="1" xr:uid="{00000000-0002-0000-0300-000020000000}">
          <x14:formula1>
            <xm:f>критерии!$I$207:$I$210</xm:f>
          </x14:formula1>
          <xm:sqref>L100</xm:sqref>
        </x14:dataValidation>
        <x14:dataValidation type="list" errorStyle="warning" allowBlank="1" showInputMessage="1" showErrorMessage="1" xr:uid="{00000000-0002-0000-0300-000021000000}">
          <x14:formula1>
            <xm:f>критерии!$I$202:$I$205</xm:f>
          </x14:formula1>
          <xm:sqref>L99</xm:sqref>
        </x14:dataValidation>
        <x14:dataValidation type="list" errorStyle="warning" allowBlank="1" showInputMessage="1" showErrorMessage="1" xr:uid="{00000000-0002-0000-0300-000022000000}">
          <x14:formula1>
            <xm:f>критерии!$I$197:$I$200</xm:f>
          </x14:formula1>
          <xm:sqref>L98</xm:sqref>
        </x14:dataValidation>
        <x14:dataValidation type="list" errorStyle="warning" allowBlank="1" showInputMessage="1" showErrorMessage="1" xr:uid="{00000000-0002-0000-0300-000023000000}">
          <x14:formula1>
            <xm:f>критерии!$I$193:$I$194</xm:f>
          </x14:formula1>
          <xm:sqref>L97</xm:sqref>
        </x14:dataValidation>
        <x14:dataValidation type="list" errorStyle="warning" allowBlank="1" showInputMessage="1" showErrorMessage="1" xr:uid="{00000000-0002-0000-0300-000024000000}">
          <x14:formula1>
            <xm:f>критерии!$I$190:$I$191</xm:f>
          </x14:formula1>
          <xm:sqref>L96</xm:sqref>
        </x14:dataValidation>
        <x14:dataValidation type="list" errorStyle="warning" allowBlank="1" showInputMessage="1" showErrorMessage="1" xr:uid="{00000000-0002-0000-0300-000025000000}">
          <x14:formula1>
            <xm:f>критерии!$I$172:$I$173</xm:f>
          </x14:formula1>
          <xm:sqref>L90</xm:sqref>
        </x14:dataValidation>
        <x14:dataValidation type="list" errorStyle="warning" allowBlank="1" showInputMessage="1" showErrorMessage="1" xr:uid="{00000000-0002-0000-0300-000026000000}">
          <x14:formula1>
            <xm:f>критерии!$I$166:$I$170</xm:f>
          </x14:formula1>
          <xm:sqref>L89</xm:sqref>
        </x14:dataValidation>
        <x14:dataValidation type="list" errorStyle="warning" allowBlank="1" showInputMessage="1" showErrorMessage="1" xr:uid="{00000000-0002-0000-0300-000027000000}">
          <x14:formula1>
            <xm:f>критерии!$I$122:$I$124</xm:f>
          </x14:formula1>
          <xm:sqref>L71</xm:sqref>
        </x14:dataValidation>
        <x14:dataValidation type="list" errorStyle="warning" allowBlank="1" showInputMessage="1" showErrorMessage="1" xr:uid="{00000000-0002-0000-0300-000028000000}">
          <x14:formula1>
            <xm:f>критерии!$I$118:$I$120</xm:f>
          </x14:formula1>
          <xm:sqref>L70</xm:sqref>
        </x14:dataValidation>
        <x14:dataValidation type="list" errorStyle="warning" allowBlank="1" showInputMessage="1" showErrorMessage="1" xr:uid="{00000000-0002-0000-0300-000029000000}">
          <x14:formula1>
            <xm:f>критерии!$I$114:$I$116</xm:f>
          </x14:formula1>
          <xm:sqref>L69</xm:sqref>
        </x14:dataValidation>
        <x14:dataValidation type="list" errorStyle="warning" allowBlank="1" showInputMessage="1" showErrorMessage="1" xr:uid="{00000000-0002-0000-0300-00002A000000}">
          <x14:formula1>
            <xm:f>критерии!$I$87:$I$88</xm:f>
          </x14:formula1>
          <xm:sqref>L67</xm:sqref>
        </x14:dataValidation>
        <x14:dataValidation type="list" errorStyle="warning" allowBlank="1" showInputMessage="1" showErrorMessage="1" xr:uid="{00000000-0002-0000-0300-00002B000000}">
          <x14:formula1>
            <xm:f>критерии!$I$84:$I$85</xm:f>
          </x14:formula1>
          <xm:sqref>L66</xm:sqref>
        </x14:dataValidation>
        <x14:dataValidation type="list" errorStyle="warning" allowBlank="1" showInputMessage="1" showErrorMessage="1" xr:uid="{00000000-0002-0000-0300-00002C000000}">
          <x14:formula1>
            <xm:f>критерии!$I$81:$I$82</xm:f>
          </x14:formula1>
          <xm:sqref>L65</xm:sqref>
        </x14:dataValidation>
        <x14:dataValidation type="list" errorStyle="warning" allowBlank="1" showInputMessage="1" showErrorMessage="1" xr:uid="{00000000-0002-0000-0300-00002D000000}">
          <x14:formula1>
            <xm:f>критерии!$I$77:$I$78</xm:f>
          </x14:formula1>
          <xm:sqref>L64</xm:sqref>
        </x14:dataValidation>
        <x14:dataValidation type="list" errorStyle="warning" allowBlank="1" showInputMessage="1" showErrorMessage="1" xr:uid="{00000000-0002-0000-0300-00002E000000}">
          <x14:formula1>
            <xm:f>критерии!$I$61:$I$63</xm:f>
          </x14:formula1>
          <xm:sqref>L60</xm:sqref>
        </x14:dataValidation>
        <x14:dataValidation type="list" errorStyle="warning" allowBlank="1" showInputMessage="1" showErrorMessage="1" xr:uid="{00000000-0002-0000-0300-00002F000000}">
          <x14:formula1>
            <xm:f>критерии!$I$48:$I$49</xm:f>
          </x14:formula1>
          <xm:sqref>L56</xm:sqref>
        </x14:dataValidation>
        <x14:dataValidation type="list" errorStyle="warning" allowBlank="1" showInputMessage="1" showErrorMessage="1" xr:uid="{00000000-0002-0000-0300-000030000000}">
          <x14:formula1>
            <xm:f>критерии!$I$45:$I$46</xm:f>
          </x14:formula1>
          <xm:sqref>L55</xm:sqref>
        </x14:dataValidation>
        <x14:dataValidation type="list" allowBlank="1" showInputMessage="1" showErrorMessage="1" xr:uid="{00000000-0002-0000-0300-000032000000}">
          <x14:formula1>
            <xm:f>Данные!$B$2:$B$5</xm:f>
          </x14:formula1>
          <xm:sqref>F8:K8</xm:sqref>
        </x14:dataValidation>
        <x14:dataValidation type="list" allowBlank="1" showInputMessage="1" showErrorMessage="1" xr:uid="{00000000-0002-0000-0300-000033000000}">
          <x14:formula1>
            <xm:f>Данные!$B$7:$B$8</xm:f>
          </x14:formula1>
          <xm:sqref>L51 K16:K50</xm:sqref>
        </x14:dataValidation>
        <x14:dataValidation type="list" errorStyle="warning" allowBlank="1" showInputMessage="1" showErrorMessage="1" xr:uid="{00000000-0002-0000-0300-000034000000}">
          <x14:formula1>
            <xm:f>критерии!$I$354:$I$356</xm:f>
          </x14:formula1>
          <xm:sqref>L143</xm:sqref>
        </x14:dataValidation>
        <x14:dataValidation type="list" errorStyle="warning" allowBlank="1" showInputMessage="1" showErrorMessage="1" xr:uid="{00000000-0002-0000-0300-000035000000}">
          <x14:formula1>
            <xm:f>критерии!$I$350:$I$351</xm:f>
          </x14:formula1>
          <xm:sqref>L141</xm:sqref>
        </x14:dataValidation>
        <x14:dataValidation type="list" allowBlank="1" showInputMessage="1" showErrorMessage="1" xr:uid="{00000000-0002-0000-0300-000036000000}">
          <x14:formula1>
            <xm:f>критерии!$I$358:$I$359</xm:f>
          </x14:formula1>
          <xm:sqref>L144:L145</xm:sqref>
        </x14:dataValidation>
        <x14:dataValidation type="list" errorStyle="warning" allowBlank="1" showInputMessage="1" showErrorMessage="1" xr:uid="{00000000-0002-0000-0300-000037000000}">
          <x14:formula1>
            <xm:f>критерии!$I$239:$I$240</xm:f>
          </x14:formula1>
          <xm:sqref>L108</xm:sqref>
        </x14:dataValidation>
        <x14:dataValidation type="list" errorStyle="warning" allowBlank="1" showInputMessage="1" showErrorMessage="1" xr:uid="{00000000-0002-0000-0300-000038000000}">
          <x14:formula1>
            <xm:f>критерии!$I$242:$I$243</xm:f>
          </x14:formula1>
          <xm:sqref>L109</xm:sqref>
        </x14:dataValidation>
        <x14:dataValidation type="list" errorStyle="warning" allowBlank="1" showInputMessage="1" showErrorMessage="1" xr:uid="{00000000-0002-0000-0300-000039000000}">
          <x14:formula1>
            <xm:f>критерии!$I$74:$I$75</xm:f>
          </x14:formula1>
          <xm:sqref>L63</xm:sqref>
        </x14:dataValidation>
        <x14:dataValidation type="list" errorStyle="warning" allowBlank="1" showInputMessage="1" showErrorMessage="1" xr:uid="{00000000-0002-0000-0300-00003A000000}">
          <x14:formula1>
            <xm:f>критерии!$I$245:$I$246</xm:f>
          </x14:formula1>
          <xm:sqref>L110</xm:sqref>
        </x14:dataValidation>
        <x14:dataValidation type="list" errorStyle="warning" allowBlank="1" showInputMessage="1" showErrorMessage="1" xr:uid="{00000000-0002-0000-0300-00003B000000}">
          <x14:formula1>
            <xm:f>критерии!$I$54:$I$55</xm:f>
          </x14:formula1>
          <xm:sqref>L58</xm:sqref>
        </x14:dataValidation>
        <x14:dataValidation type="list" errorStyle="warning" allowBlank="1" showInputMessage="1" showErrorMessage="1" xr:uid="{00000000-0002-0000-0300-00003C000000}">
          <x14:formula1>
            <xm:f>критерии!$I$57:$I$58</xm:f>
          </x14:formula1>
          <xm:sqref>L59</xm:sqref>
        </x14:dataValidation>
        <x14:dataValidation type="list" allowBlank="1" showInputMessage="1" showErrorMessage="1" xr:uid="{00000000-0002-0000-0300-00003D000000}">
          <x14:formula1>
            <xm:f>критерии!$I$175:$I$176</xm:f>
          </x14:formula1>
          <xm:sqref>L91</xm:sqref>
        </x14:dataValidation>
        <x14:dataValidation type="list" allowBlank="1" showInputMessage="1" showErrorMessage="1" xr:uid="{00000000-0002-0000-0300-00003E000000}">
          <x14:formula1>
            <xm:f>критерии!$I$178:$I$179</xm:f>
          </x14:formula1>
          <xm:sqref>L92</xm:sqref>
        </x14:dataValidation>
        <x14:dataValidation type="list" allowBlank="1" showInputMessage="1" showErrorMessage="1" xr:uid="{00000000-0002-0000-0300-00003F000000}">
          <x14:formula1>
            <xm:f>критерии!$I$181:$I$182</xm:f>
          </x14:formula1>
          <xm:sqref>L93</xm:sqref>
        </x14:dataValidation>
        <x14:dataValidation type="list" allowBlank="1" showInputMessage="1" showErrorMessage="1" xr:uid="{00000000-0002-0000-0300-000040000000}">
          <x14:formula1>
            <xm:f>критерии!$I$184:$I$185</xm:f>
          </x14:formula1>
          <xm:sqref>L94</xm:sqref>
        </x14:dataValidation>
        <x14:dataValidation type="list" allowBlank="1" showInputMessage="1" showErrorMessage="1" xr:uid="{00000000-0002-0000-0300-000041000000}">
          <x14:formula1>
            <xm:f>критерии!$I$187:$I$188</xm:f>
          </x14:formula1>
          <xm:sqref>L95</xm:sqref>
        </x14:dataValidation>
        <x14:dataValidation type="list" errorStyle="warning" allowBlank="1" showInputMessage="1" showErrorMessage="1" xr:uid="{00000000-0002-0000-0300-000042000000}">
          <x14:formula1>
            <xm:f>критерии!$I$318:$I$319</xm:f>
          </x14:formula1>
          <xm:sqref>L131</xm:sqref>
        </x14:dataValidation>
        <x14:dataValidation type="list" errorStyle="warning" allowBlank="1" showInputMessage="1" showErrorMessage="1" xr:uid="{00000000-0002-0000-0300-000043000000}">
          <x14:formula1>
            <xm:f>критерии!$I$254:$I$255</xm:f>
          </x14:formula1>
          <xm:sqref>L113</xm:sqref>
        </x14:dataValidation>
        <x14:dataValidation type="list" errorStyle="warning" allowBlank="1" showInputMessage="1" showErrorMessage="1" xr:uid="{00000000-0002-0000-0300-000044000000}">
          <x14:formula1>
            <xm:f>критерии!$I$257:$I$259</xm:f>
          </x14:formula1>
          <xm:sqref>L114</xm:sqref>
        </x14:dataValidation>
        <x14:dataValidation type="list" errorStyle="warning" allowBlank="1" showInputMessage="1" showErrorMessage="1" xr:uid="{00000000-0002-0000-0300-000045000000}">
          <x14:formula1>
            <xm:f>критерии!$I$228:$I$230</xm:f>
          </x14:formula1>
          <xm:sqref>L105</xm:sqref>
        </x14:dataValidation>
        <x14:dataValidation type="list" allowBlank="1" showInputMessage="1" showErrorMessage="1" xr:uid="{00000000-0002-0000-0300-000046000000}">
          <x14:formula1>
            <xm:f>критерии!$I$137:$I$139</xm:f>
          </x14:formula1>
          <xm:sqref>L76</xm:sqref>
        </x14:dataValidation>
        <x14:dataValidation type="list" allowBlank="1" showInputMessage="1" showErrorMessage="1" xr:uid="{00000000-0002-0000-0300-000047000000}">
          <x14:formula1>
            <xm:f>критерии!$I$141:$I$142</xm:f>
          </x14:formula1>
          <xm:sqref>L77</xm:sqref>
        </x14:dataValidation>
        <x14:dataValidation type="list" allowBlank="1" showInputMessage="1" showErrorMessage="1" xr:uid="{00000000-0002-0000-0300-000031000000}">
          <x14:formula1>
            <xm:f>критерии!#REF!</xm:f>
          </x14:formula1>
          <xm:sqref>M147</xm:sqref>
        </x14:dataValidation>
        <x14:dataValidation type="list" allowBlank="1" showInputMessage="1" showErrorMessage="1" xr:uid="{52847764-24AA-4285-8D83-D01604CCA462}">
          <x14:formula1>
            <xm:f>критерии!$I$159:$I$160</xm:f>
          </x14:formula1>
          <xm:sqref>L87</xm:sqref>
        </x14:dataValidation>
        <x14:dataValidation type="list" allowBlank="1" showInputMessage="1" showErrorMessage="1" xr:uid="{472914E1-78AA-48FE-9FED-C9555A2352E0}">
          <x14:formula1>
            <xm:f>критерии!$I$162:$I$163</xm:f>
          </x14:formula1>
          <xm:sqref>L88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Данные</vt:lpstr>
      <vt:lpstr>критерии</vt:lpstr>
      <vt:lpstr>Лист самооценки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Палеева Алена Александровна</cp:lastModifiedBy>
  <cp:lastPrinted>2020-06-08T18:28:40Z</cp:lastPrinted>
  <dcterms:created xsi:type="dcterms:W3CDTF">2015-06-09T02:09:57Z</dcterms:created>
  <dcterms:modified xsi:type="dcterms:W3CDTF">2023-07-13T03:28:30Z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